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defaultThemeVersion="124226"/>
  <mc:AlternateContent xmlns:mc="http://schemas.openxmlformats.org/markup-compatibility/2006">
    <mc:Choice Requires="x15">
      <x15ac:absPath xmlns:x15ac="http://schemas.microsoft.com/office/spreadsheetml/2010/11/ac" url="C:\Users\ampz8\OneDrive\8. HOSPITAL GIRARDOTA\ADMINISTRACION RIESGO\"/>
    </mc:Choice>
  </mc:AlternateContent>
  <xr:revisionPtr revIDLastSave="0" documentId="13_ncr:1_{43F1D405-9E24-4509-B01F-446042EBE928}" xr6:coauthVersionLast="47" xr6:coauthVersionMax="47" xr10:uidLastSave="{00000000-0000-0000-0000-000000000000}"/>
  <bookViews>
    <workbookView xWindow="-120" yWindow="-120" windowWidth="20730" windowHeight="11040" tabRatio="930" firstSheet="1" activeTab="1" xr2:uid="{00000000-000D-0000-FFFF-FFFF00000000}"/>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Impacto corrupción" sheetId="21" r:id="rId7"/>
    <sheet name="Tabla Valoración controles" sheetId="15" r:id="rId8"/>
    <sheet name="Opciones Tratamiento" sheetId="16" r:id="rId9"/>
    <sheet name="Hoja1" sheetId="11" state="hidden" r:id="rId10"/>
  </sheets>
  <definedNames>
    <definedName name="_xlnm._FilterDatabase" localSheetId="1" hidden="1">'Mapa final'!$A$6:$BT$563</definedName>
    <definedName name="Impactos">'Opciones Tratamiento'!$C$2:$C$4</definedName>
    <definedName name="Riesgo_de_seguridad_digital">'Opciones Tratamiento'!$C$6:$C$8</definedName>
  </definedNames>
  <calcPr calcId="191029"/>
  <pivotCaches>
    <pivotCache cacheId="0"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8" i="1" l="1"/>
  <c r="T18" i="1"/>
  <c r="T22" i="1"/>
  <c r="T7" i="1"/>
  <c r="K7" i="1"/>
  <c r="AC25" i="21"/>
  <c r="AB24" i="21"/>
  <c r="AA25" i="21"/>
  <c r="Z24" i="21"/>
  <c r="Y25" i="21"/>
  <c r="X24" i="21"/>
  <c r="W25" i="21"/>
  <c r="V24" i="21"/>
  <c r="F24" i="21"/>
  <c r="U25" i="21"/>
  <c r="S25" i="21"/>
  <c r="Q25" i="21"/>
  <c r="O25" i="21"/>
  <c r="M25" i="21"/>
  <c r="K25" i="21"/>
  <c r="I25" i="21"/>
  <c r="G25" i="21"/>
  <c r="T24" i="21"/>
  <c r="R24" i="21"/>
  <c r="P24" i="21"/>
  <c r="N24" i="21"/>
  <c r="L24" i="21"/>
  <c r="J24" i="21"/>
  <c r="I24" i="21"/>
  <c r="H24" i="21"/>
  <c r="W7" i="1" l="1"/>
  <c r="W390" i="1"/>
  <c r="T390" i="1"/>
  <c r="W209" i="1"/>
  <c r="T209" i="1"/>
  <c r="N209" i="1"/>
  <c r="W208" i="1"/>
  <c r="T208" i="1"/>
  <c r="N208" i="1"/>
  <c r="W207" i="1"/>
  <c r="T207" i="1"/>
  <c r="N207" i="1"/>
  <c r="W206" i="1"/>
  <c r="T206" i="1"/>
  <c r="N206" i="1"/>
  <c r="W205" i="1"/>
  <c r="T205" i="1"/>
  <c r="N205" i="1"/>
  <c r="W204" i="1"/>
  <c r="T204" i="1"/>
  <c r="N204" i="1"/>
  <c r="O204" i="1" s="1"/>
  <c r="P204" i="1" s="1"/>
  <c r="K204" i="1"/>
  <c r="W239" i="1"/>
  <c r="T239" i="1"/>
  <c r="N239" i="1"/>
  <c r="W238" i="1"/>
  <c r="T238" i="1"/>
  <c r="N238" i="1"/>
  <c r="W237" i="1"/>
  <c r="T237" i="1"/>
  <c r="N237" i="1"/>
  <c r="W236" i="1"/>
  <c r="T236" i="1"/>
  <c r="N236" i="1"/>
  <c r="W235" i="1"/>
  <c r="T235" i="1"/>
  <c r="N235" i="1"/>
  <c r="W234" i="1"/>
  <c r="T234" i="1"/>
  <c r="N234" i="1"/>
  <c r="O234" i="1" s="1"/>
  <c r="P234" i="1" s="1"/>
  <c r="K234" i="1"/>
  <c r="W47" i="1"/>
  <c r="T47" i="1"/>
  <c r="N47" i="1"/>
  <c r="W46" i="1"/>
  <c r="T46" i="1"/>
  <c r="N46" i="1"/>
  <c r="W45" i="1"/>
  <c r="T45" i="1"/>
  <c r="N45" i="1"/>
  <c r="W44" i="1"/>
  <c r="T44" i="1"/>
  <c r="N44" i="1"/>
  <c r="W43" i="1"/>
  <c r="T43" i="1"/>
  <c r="N43" i="1"/>
  <c r="W42" i="1"/>
  <c r="T42" i="1"/>
  <c r="N42" i="1"/>
  <c r="O42" i="1" s="1"/>
  <c r="P42" i="1" s="1"/>
  <c r="K42" i="1"/>
  <c r="K48" i="1"/>
  <c r="L48" i="1" s="1"/>
  <c r="N48" i="1"/>
  <c r="O48" i="1" s="1"/>
  <c r="P48" i="1" s="1"/>
  <c r="T48" i="1"/>
  <c r="W48" i="1"/>
  <c r="N49" i="1"/>
  <c r="T49" i="1"/>
  <c r="W49" i="1"/>
  <c r="N50" i="1"/>
  <c r="T50" i="1"/>
  <c r="W50" i="1"/>
  <c r="N51" i="1"/>
  <c r="T51" i="1"/>
  <c r="W51" i="1"/>
  <c r="N52" i="1"/>
  <c r="T52" i="1"/>
  <c r="W52" i="1"/>
  <c r="N53" i="1"/>
  <c r="T53" i="1"/>
  <c r="W53" i="1"/>
  <c r="W131" i="1"/>
  <c r="T131" i="1"/>
  <c r="W130" i="1"/>
  <c r="T130" i="1"/>
  <c r="W129" i="1"/>
  <c r="T129" i="1"/>
  <c r="W128" i="1"/>
  <c r="T128" i="1"/>
  <c r="W127" i="1"/>
  <c r="T127" i="1"/>
  <c r="W126" i="1"/>
  <c r="T126" i="1"/>
  <c r="AE204" i="1" l="1"/>
  <c r="AD204" i="1" s="1"/>
  <c r="AA208" i="1"/>
  <c r="AC208" i="1" s="1"/>
  <c r="AE205" i="1"/>
  <c r="AD205" i="1" s="1"/>
  <c r="AE209" i="1"/>
  <c r="AD209" i="1" s="1"/>
  <c r="AE206" i="1"/>
  <c r="AD206" i="1" s="1"/>
  <c r="AE208" i="1"/>
  <c r="AD208" i="1" s="1"/>
  <c r="AA207" i="1"/>
  <c r="AC207" i="1" s="1"/>
  <c r="AE207" i="1"/>
  <c r="AD207" i="1" s="1"/>
  <c r="Q204" i="1"/>
  <c r="L204" i="1"/>
  <c r="AA204" i="1" s="1"/>
  <c r="AA206" i="1"/>
  <c r="AA209" i="1"/>
  <c r="AA238" i="1"/>
  <c r="AC238" i="1" s="1"/>
  <c r="Q234" i="1"/>
  <c r="AE239" i="1"/>
  <c r="AD239" i="1" s="1"/>
  <c r="AE237" i="1"/>
  <c r="AD237" i="1" s="1"/>
  <c r="AA239" i="1"/>
  <c r="AC239" i="1" s="1"/>
  <c r="AE235" i="1"/>
  <c r="AD235" i="1" s="1"/>
  <c r="AE236" i="1"/>
  <c r="AD236" i="1" s="1"/>
  <c r="AE234" i="1"/>
  <c r="AD234" i="1" s="1"/>
  <c r="AA237" i="1"/>
  <c r="AE238" i="1"/>
  <c r="AD238" i="1" s="1"/>
  <c r="L234" i="1"/>
  <c r="AA234" i="1" s="1"/>
  <c r="AA236" i="1"/>
  <c r="AA235" i="1"/>
  <c r="AE46" i="1"/>
  <c r="AD46" i="1" s="1"/>
  <c r="AE42" i="1"/>
  <c r="AD42" i="1" s="1"/>
  <c r="AE50" i="1"/>
  <c r="AD50" i="1" s="1"/>
  <c r="AE44" i="1"/>
  <c r="AD44" i="1" s="1"/>
  <c r="AA45" i="1"/>
  <c r="AC45" i="1" s="1"/>
  <c r="AA51" i="1"/>
  <c r="AB51" i="1" s="1"/>
  <c r="AA46" i="1"/>
  <c r="AC46" i="1" s="1"/>
  <c r="AE45" i="1"/>
  <c r="AD45" i="1" s="1"/>
  <c r="AE47" i="1"/>
  <c r="AD47" i="1" s="1"/>
  <c r="Q42" i="1"/>
  <c r="L42" i="1"/>
  <c r="AA42" i="1" s="1"/>
  <c r="AA44" i="1"/>
  <c r="AA47" i="1"/>
  <c r="AA48" i="1"/>
  <c r="AB48" i="1" s="1"/>
  <c r="AA53" i="1"/>
  <c r="AB53" i="1" s="1"/>
  <c r="AE48" i="1"/>
  <c r="AD48" i="1" s="1"/>
  <c r="Q48" i="1"/>
  <c r="AE52" i="1"/>
  <c r="AD52" i="1" s="1"/>
  <c r="AE53" i="1"/>
  <c r="AD53" i="1" s="1"/>
  <c r="AA50" i="1"/>
  <c r="AC50" i="1" s="1"/>
  <c r="AA52" i="1"/>
  <c r="AE51" i="1"/>
  <c r="AD51" i="1" s="1"/>
  <c r="AA130" i="1"/>
  <c r="AB130" i="1" s="1"/>
  <c r="AE131" i="1"/>
  <c r="AD131" i="1" s="1"/>
  <c r="AE128" i="1"/>
  <c r="AD128" i="1" s="1"/>
  <c r="AA129" i="1"/>
  <c r="AE130" i="1"/>
  <c r="AD130" i="1" s="1"/>
  <c r="AA128" i="1"/>
  <c r="AE129" i="1"/>
  <c r="AD129" i="1" s="1"/>
  <c r="AA131" i="1"/>
  <c r="AB208" i="1" l="1"/>
  <c r="AF208" i="1" s="1"/>
  <c r="AB207" i="1"/>
  <c r="AF207" i="1" s="1"/>
  <c r="AC209" i="1"/>
  <c r="AB209" i="1"/>
  <c r="AF209" i="1" s="1"/>
  <c r="AC204" i="1"/>
  <c r="AA205" i="1" s="1"/>
  <c r="AB204" i="1"/>
  <c r="AF204" i="1" s="1"/>
  <c r="AC206" i="1"/>
  <c r="AB206" i="1"/>
  <c r="AF206" i="1" s="1"/>
  <c r="AB238" i="1"/>
  <c r="AF238" i="1" s="1"/>
  <c r="AC234" i="1"/>
  <c r="AB234" i="1"/>
  <c r="AF234" i="1" s="1"/>
  <c r="AB239" i="1"/>
  <c r="AF239" i="1" s="1"/>
  <c r="AC235" i="1"/>
  <c r="AB235" i="1"/>
  <c r="AF235" i="1" s="1"/>
  <c r="AC236" i="1"/>
  <c r="AB236" i="1"/>
  <c r="AF236" i="1" s="1"/>
  <c r="AC237" i="1"/>
  <c r="AB237" i="1"/>
  <c r="AF237" i="1" s="1"/>
  <c r="AF53" i="1"/>
  <c r="AF51" i="1"/>
  <c r="AC53" i="1"/>
  <c r="AB45" i="1"/>
  <c r="AF45" i="1" s="1"/>
  <c r="AC48" i="1"/>
  <c r="AA49" i="1" s="1"/>
  <c r="AB49" i="1" s="1"/>
  <c r="AC51" i="1"/>
  <c r="AB50" i="1"/>
  <c r="AF50" i="1" s="1"/>
  <c r="AB46" i="1"/>
  <c r="AF46" i="1" s="1"/>
  <c r="AC42" i="1"/>
  <c r="AA43" i="1" s="1"/>
  <c r="AB43" i="1" s="1"/>
  <c r="AB42" i="1"/>
  <c r="AF42" i="1" s="1"/>
  <c r="AC47" i="1"/>
  <c r="AB47" i="1"/>
  <c r="AF47" i="1" s="1"/>
  <c r="AC44" i="1"/>
  <c r="AB44" i="1"/>
  <c r="AF44" i="1" s="1"/>
  <c r="AF48" i="1"/>
  <c r="AB52" i="1"/>
  <c r="AF52" i="1" s="1"/>
  <c r="AC52" i="1"/>
  <c r="AC130" i="1"/>
  <c r="AC131" i="1"/>
  <c r="AB131" i="1"/>
  <c r="AF131" i="1" s="1"/>
  <c r="AC128" i="1"/>
  <c r="AB128" i="1"/>
  <c r="AF128" i="1" s="1"/>
  <c r="AC129" i="1"/>
  <c r="AB129" i="1"/>
  <c r="AF129" i="1" s="1"/>
  <c r="AF130" i="1"/>
  <c r="AC205" i="1" l="1"/>
  <c r="AB205" i="1"/>
  <c r="AF205" i="1" s="1"/>
  <c r="AC49" i="1"/>
  <c r="AC43" i="1"/>
  <c r="W15" i="1"/>
  <c r="N95" i="1"/>
  <c r="N94" i="1"/>
  <c r="N93" i="1"/>
  <c r="N92" i="1"/>
  <c r="N91" i="1"/>
  <c r="N90" i="1"/>
  <c r="O90" i="1" s="1"/>
  <c r="P90" i="1" s="1"/>
  <c r="K90" i="1"/>
  <c r="N89" i="1"/>
  <c r="N88" i="1"/>
  <c r="N87" i="1"/>
  <c r="N86" i="1"/>
  <c r="N85" i="1"/>
  <c r="N84" i="1"/>
  <c r="O84" i="1" s="1"/>
  <c r="P84" i="1" s="1"/>
  <c r="K84" i="1"/>
  <c r="N83" i="1"/>
  <c r="N82" i="1"/>
  <c r="N81" i="1"/>
  <c r="N80" i="1"/>
  <c r="N79" i="1"/>
  <c r="N78" i="1"/>
  <c r="O78" i="1" s="1"/>
  <c r="P78" i="1" s="1"/>
  <c r="K78" i="1"/>
  <c r="L78" i="1" s="1"/>
  <c r="N14" i="1"/>
  <c r="N13" i="1"/>
  <c r="N12" i="1"/>
  <c r="N11" i="1"/>
  <c r="N8" i="1"/>
  <c r="N7" i="1"/>
  <c r="O7" i="1" s="1"/>
  <c r="P7" i="1" s="1"/>
  <c r="L7" i="1"/>
  <c r="N21" i="1"/>
  <c r="N20" i="1"/>
  <c r="N19" i="1"/>
  <c r="N17" i="1"/>
  <c r="N16" i="1"/>
  <c r="N15" i="1"/>
  <c r="O15" i="1" s="1"/>
  <c r="P15" i="1" s="1"/>
  <c r="K15" i="1"/>
  <c r="Q84" i="1" l="1"/>
  <c r="P6" i="18"/>
  <c r="Q90" i="1"/>
  <c r="AB22" i="18"/>
  <c r="AB14" i="18"/>
  <c r="AB6" i="18"/>
  <c r="J22" i="18"/>
  <c r="AH38" i="18"/>
  <c r="P22" i="18"/>
  <c r="AH6" i="18"/>
  <c r="P14" i="18"/>
  <c r="AH30" i="18"/>
  <c r="V22" i="18"/>
  <c r="V14" i="18"/>
  <c r="V6" i="18"/>
  <c r="P30" i="18"/>
  <c r="AH22" i="18"/>
  <c r="V30" i="18"/>
  <c r="AH14" i="18"/>
  <c r="V38" i="18"/>
  <c r="AB38" i="18"/>
  <c r="J38" i="18"/>
  <c r="AB30" i="18"/>
  <c r="P38" i="18"/>
  <c r="L90" i="1"/>
  <c r="L84" i="1"/>
  <c r="Q78" i="1"/>
  <c r="Q15" i="1"/>
  <c r="Q7" i="1"/>
  <c r="L15" i="1"/>
  <c r="W563" i="1" l="1"/>
  <c r="T563" i="1"/>
  <c r="W562" i="1"/>
  <c r="T562" i="1"/>
  <c r="W561" i="1"/>
  <c r="T561" i="1"/>
  <c r="W560" i="1"/>
  <c r="T560" i="1"/>
  <c r="W559" i="1"/>
  <c r="T559" i="1"/>
  <c r="W558" i="1"/>
  <c r="T558" i="1"/>
  <c r="W557" i="1"/>
  <c r="T557" i="1"/>
  <c r="W556" i="1"/>
  <c r="T556" i="1"/>
  <c r="W555" i="1"/>
  <c r="T555" i="1"/>
  <c r="W554" i="1"/>
  <c r="T554" i="1"/>
  <c r="W553" i="1"/>
  <c r="T553" i="1"/>
  <c r="W552" i="1"/>
  <c r="T552" i="1"/>
  <c r="W551" i="1"/>
  <c r="T551" i="1"/>
  <c r="W550" i="1"/>
  <c r="T550" i="1"/>
  <c r="W549" i="1"/>
  <c r="T549" i="1"/>
  <c r="W548" i="1"/>
  <c r="T548" i="1"/>
  <c r="W547" i="1"/>
  <c r="T547" i="1"/>
  <c r="W546" i="1"/>
  <c r="T546" i="1"/>
  <c r="W545" i="1"/>
  <c r="T545" i="1"/>
  <c r="W544" i="1"/>
  <c r="T544" i="1"/>
  <c r="W543" i="1"/>
  <c r="T543" i="1"/>
  <c r="W542" i="1"/>
  <c r="T542" i="1"/>
  <c r="W541" i="1"/>
  <c r="T541" i="1"/>
  <c r="W540" i="1"/>
  <c r="T540" i="1"/>
  <c r="W539" i="1"/>
  <c r="T539" i="1"/>
  <c r="W538" i="1"/>
  <c r="T538" i="1"/>
  <c r="W537" i="1"/>
  <c r="T537" i="1"/>
  <c r="W536" i="1"/>
  <c r="T536" i="1"/>
  <c r="W535" i="1"/>
  <c r="T535" i="1"/>
  <c r="W534" i="1"/>
  <c r="T534" i="1"/>
  <c r="W533" i="1"/>
  <c r="T533" i="1"/>
  <c r="W532" i="1"/>
  <c r="T532" i="1"/>
  <c r="W531" i="1"/>
  <c r="T531" i="1"/>
  <c r="W530" i="1"/>
  <c r="T530" i="1"/>
  <c r="W529" i="1"/>
  <c r="T529" i="1"/>
  <c r="W528" i="1"/>
  <c r="T528" i="1"/>
  <c r="W527" i="1"/>
  <c r="T527" i="1"/>
  <c r="W526" i="1"/>
  <c r="T526" i="1"/>
  <c r="W525" i="1"/>
  <c r="T525" i="1"/>
  <c r="W524" i="1"/>
  <c r="T524" i="1"/>
  <c r="W523" i="1"/>
  <c r="T523" i="1"/>
  <c r="W522" i="1"/>
  <c r="T522" i="1"/>
  <c r="W521" i="1"/>
  <c r="T521" i="1"/>
  <c r="W520" i="1"/>
  <c r="T520" i="1"/>
  <c r="W519" i="1"/>
  <c r="T519" i="1"/>
  <c r="W518" i="1"/>
  <c r="T518" i="1"/>
  <c r="W517" i="1"/>
  <c r="T517" i="1"/>
  <c r="W516" i="1"/>
  <c r="T516" i="1"/>
  <c r="W515" i="1"/>
  <c r="T515" i="1"/>
  <c r="W514" i="1"/>
  <c r="T514" i="1"/>
  <c r="W513" i="1"/>
  <c r="T513" i="1"/>
  <c r="W512" i="1"/>
  <c r="T512" i="1"/>
  <c r="W511" i="1"/>
  <c r="T511" i="1"/>
  <c r="W510" i="1"/>
  <c r="T510" i="1"/>
  <c r="W509" i="1"/>
  <c r="T509" i="1"/>
  <c r="W508" i="1"/>
  <c r="T508" i="1"/>
  <c r="W507" i="1"/>
  <c r="T507" i="1"/>
  <c r="W506" i="1"/>
  <c r="T506" i="1"/>
  <c r="W505" i="1"/>
  <c r="T505" i="1"/>
  <c r="W504" i="1"/>
  <c r="T504" i="1"/>
  <c r="W503" i="1"/>
  <c r="T503" i="1"/>
  <c r="W502" i="1"/>
  <c r="T502" i="1"/>
  <c r="W501" i="1"/>
  <c r="T501" i="1"/>
  <c r="W500" i="1"/>
  <c r="T500" i="1"/>
  <c r="W499" i="1"/>
  <c r="T499" i="1"/>
  <c r="W498" i="1"/>
  <c r="T498" i="1"/>
  <c r="W497" i="1"/>
  <c r="T497" i="1"/>
  <c r="W496" i="1"/>
  <c r="T496" i="1"/>
  <c r="W495" i="1"/>
  <c r="T495" i="1"/>
  <c r="W494" i="1"/>
  <c r="T494" i="1"/>
  <c r="W493" i="1"/>
  <c r="T493" i="1"/>
  <c r="W492" i="1"/>
  <c r="T492" i="1"/>
  <c r="W491" i="1"/>
  <c r="T491" i="1"/>
  <c r="W490" i="1"/>
  <c r="T490" i="1"/>
  <c r="W489" i="1"/>
  <c r="T489" i="1"/>
  <c r="W488" i="1"/>
  <c r="T488" i="1"/>
  <c r="W487" i="1"/>
  <c r="T487" i="1"/>
  <c r="W486" i="1"/>
  <c r="T486" i="1"/>
  <c r="W485" i="1"/>
  <c r="T485" i="1"/>
  <c r="W484" i="1"/>
  <c r="T484" i="1"/>
  <c r="W483" i="1"/>
  <c r="T483" i="1"/>
  <c r="W482" i="1"/>
  <c r="T482" i="1"/>
  <c r="W481" i="1"/>
  <c r="T481" i="1"/>
  <c r="W480" i="1"/>
  <c r="T480" i="1"/>
  <c r="W479" i="1"/>
  <c r="T479" i="1"/>
  <c r="W478" i="1"/>
  <c r="T478" i="1"/>
  <c r="W477" i="1"/>
  <c r="T477" i="1"/>
  <c r="W476" i="1"/>
  <c r="T476" i="1"/>
  <c r="W475" i="1"/>
  <c r="T475" i="1"/>
  <c r="W474" i="1"/>
  <c r="T474" i="1"/>
  <c r="W473" i="1"/>
  <c r="T473" i="1"/>
  <c r="W472" i="1"/>
  <c r="T472" i="1"/>
  <c r="W471" i="1"/>
  <c r="T471" i="1"/>
  <c r="W470" i="1"/>
  <c r="T470" i="1"/>
  <c r="W469" i="1"/>
  <c r="T469" i="1"/>
  <c r="W468" i="1"/>
  <c r="T468" i="1"/>
  <c r="W467" i="1"/>
  <c r="T467" i="1"/>
  <c r="W466" i="1"/>
  <c r="T466" i="1"/>
  <c r="W465" i="1"/>
  <c r="T465" i="1"/>
  <c r="W464" i="1"/>
  <c r="T464" i="1"/>
  <c r="W463" i="1"/>
  <c r="T463" i="1"/>
  <c r="W462" i="1"/>
  <c r="T462" i="1"/>
  <c r="W461" i="1"/>
  <c r="T461" i="1"/>
  <c r="W460" i="1"/>
  <c r="T460" i="1"/>
  <c r="W459" i="1"/>
  <c r="T459" i="1"/>
  <c r="W458" i="1"/>
  <c r="T458" i="1"/>
  <c r="W457" i="1"/>
  <c r="T457" i="1"/>
  <c r="W456" i="1"/>
  <c r="T456" i="1"/>
  <c r="W455" i="1"/>
  <c r="T455" i="1"/>
  <c r="W454" i="1"/>
  <c r="T454" i="1"/>
  <c r="W453" i="1"/>
  <c r="T453" i="1"/>
  <c r="W452" i="1"/>
  <c r="T452" i="1"/>
  <c r="W451" i="1"/>
  <c r="T451" i="1"/>
  <c r="W450" i="1"/>
  <c r="T450" i="1"/>
  <c r="W449" i="1"/>
  <c r="T449" i="1"/>
  <c r="W448" i="1"/>
  <c r="T448" i="1"/>
  <c r="W447" i="1"/>
  <c r="T447" i="1"/>
  <c r="W446" i="1"/>
  <c r="T446" i="1"/>
  <c r="W445" i="1"/>
  <c r="T445" i="1"/>
  <c r="W444" i="1"/>
  <c r="T444" i="1"/>
  <c r="W443" i="1"/>
  <c r="T443" i="1"/>
  <c r="W442" i="1"/>
  <c r="T442" i="1"/>
  <c r="W441" i="1"/>
  <c r="T441" i="1"/>
  <c r="W440" i="1"/>
  <c r="T440" i="1"/>
  <c r="W439" i="1"/>
  <c r="T439" i="1"/>
  <c r="W438" i="1"/>
  <c r="T438" i="1"/>
  <c r="W437" i="1"/>
  <c r="T437" i="1"/>
  <c r="W436" i="1"/>
  <c r="T436" i="1"/>
  <c r="W435" i="1"/>
  <c r="T435" i="1"/>
  <c r="W434" i="1"/>
  <c r="T434" i="1"/>
  <c r="W433" i="1"/>
  <c r="T433" i="1"/>
  <c r="W432" i="1"/>
  <c r="T432" i="1"/>
  <c r="W431" i="1"/>
  <c r="T431" i="1"/>
  <c r="W430" i="1"/>
  <c r="T430" i="1"/>
  <c r="W429" i="1"/>
  <c r="T429" i="1"/>
  <c r="W428" i="1"/>
  <c r="T428" i="1"/>
  <c r="W427" i="1"/>
  <c r="T427" i="1"/>
  <c r="W426" i="1"/>
  <c r="T426" i="1"/>
  <c r="W425" i="1"/>
  <c r="T425" i="1"/>
  <c r="W424" i="1"/>
  <c r="T424" i="1"/>
  <c r="W423" i="1"/>
  <c r="T423" i="1"/>
  <c r="W422" i="1"/>
  <c r="T422" i="1"/>
  <c r="W421" i="1"/>
  <c r="T421" i="1"/>
  <c r="W420" i="1"/>
  <c r="T420" i="1"/>
  <c r="W419" i="1"/>
  <c r="T419" i="1"/>
  <c r="W418" i="1"/>
  <c r="T418" i="1"/>
  <c r="W417" i="1"/>
  <c r="T417" i="1"/>
  <c r="W416" i="1"/>
  <c r="T416" i="1"/>
  <c r="W415" i="1"/>
  <c r="T415" i="1"/>
  <c r="W414" i="1"/>
  <c r="T414" i="1"/>
  <c r="W413" i="1"/>
  <c r="T413" i="1"/>
  <c r="W412" i="1"/>
  <c r="T412" i="1"/>
  <c r="W411" i="1"/>
  <c r="T411" i="1"/>
  <c r="W410" i="1"/>
  <c r="T410" i="1"/>
  <c r="W409" i="1"/>
  <c r="T409" i="1"/>
  <c r="W408" i="1"/>
  <c r="T408" i="1"/>
  <c r="W407" i="1"/>
  <c r="T407" i="1"/>
  <c r="W406" i="1"/>
  <c r="T406" i="1"/>
  <c r="W405" i="1"/>
  <c r="T405" i="1"/>
  <c r="W404" i="1"/>
  <c r="T404" i="1"/>
  <c r="W403" i="1"/>
  <c r="T403" i="1"/>
  <c r="W402" i="1"/>
  <c r="T402" i="1"/>
  <c r="W401" i="1"/>
  <c r="T401" i="1"/>
  <c r="W400" i="1"/>
  <c r="T400" i="1"/>
  <c r="W399" i="1"/>
  <c r="T399" i="1"/>
  <c r="W398" i="1"/>
  <c r="T398" i="1"/>
  <c r="W397" i="1"/>
  <c r="T397" i="1"/>
  <c r="W396" i="1"/>
  <c r="T396" i="1"/>
  <c r="W395" i="1"/>
  <c r="T395" i="1"/>
  <c r="W394" i="1"/>
  <c r="T394" i="1"/>
  <c r="W393" i="1"/>
  <c r="T393" i="1"/>
  <c r="W392" i="1"/>
  <c r="T392" i="1"/>
  <c r="W391" i="1"/>
  <c r="T391" i="1"/>
  <c r="W389" i="1"/>
  <c r="T389" i="1"/>
  <c r="W388" i="1"/>
  <c r="T388" i="1"/>
  <c r="W387" i="1"/>
  <c r="T387" i="1"/>
  <c r="W386" i="1"/>
  <c r="T386" i="1"/>
  <c r="W385" i="1"/>
  <c r="T385" i="1"/>
  <c r="W384" i="1"/>
  <c r="T384" i="1"/>
  <c r="W383" i="1"/>
  <c r="T383" i="1"/>
  <c r="W382" i="1"/>
  <c r="T382" i="1"/>
  <c r="W381" i="1"/>
  <c r="T381" i="1"/>
  <c r="W380" i="1"/>
  <c r="T380" i="1"/>
  <c r="W379" i="1"/>
  <c r="T379" i="1"/>
  <c r="W378" i="1"/>
  <c r="T378" i="1"/>
  <c r="W377" i="1"/>
  <c r="T377" i="1"/>
  <c r="W376" i="1"/>
  <c r="T376" i="1"/>
  <c r="W375" i="1"/>
  <c r="T375" i="1"/>
  <c r="W374" i="1"/>
  <c r="T374" i="1"/>
  <c r="W373" i="1"/>
  <c r="T373" i="1"/>
  <c r="W372" i="1"/>
  <c r="T372" i="1"/>
  <c r="W371" i="1"/>
  <c r="T371" i="1"/>
  <c r="W370" i="1"/>
  <c r="T370" i="1"/>
  <c r="W369" i="1"/>
  <c r="T369" i="1"/>
  <c r="W368" i="1"/>
  <c r="T368" i="1"/>
  <c r="W367" i="1"/>
  <c r="T367" i="1"/>
  <c r="W366" i="1"/>
  <c r="T366" i="1"/>
  <c r="W365" i="1"/>
  <c r="T365" i="1"/>
  <c r="W364" i="1"/>
  <c r="T364" i="1"/>
  <c r="W363" i="1"/>
  <c r="T363" i="1"/>
  <c r="W362" i="1"/>
  <c r="T362" i="1"/>
  <c r="W361" i="1"/>
  <c r="T361" i="1"/>
  <c r="W360" i="1"/>
  <c r="T360" i="1"/>
  <c r="W359" i="1"/>
  <c r="T359" i="1"/>
  <c r="W358" i="1"/>
  <c r="T358" i="1"/>
  <c r="W357" i="1"/>
  <c r="T357" i="1"/>
  <c r="W356" i="1"/>
  <c r="T356" i="1"/>
  <c r="W355" i="1"/>
  <c r="T355" i="1"/>
  <c r="W354" i="1"/>
  <c r="T354" i="1"/>
  <c r="W353" i="1"/>
  <c r="T353" i="1"/>
  <c r="W352" i="1"/>
  <c r="T352" i="1"/>
  <c r="W351" i="1"/>
  <c r="T351" i="1"/>
  <c r="W350" i="1"/>
  <c r="T350" i="1"/>
  <c r="W349" i="1"/>
  <c r="T349" i="1"/>
  <c r="W348" i="1"/>
  <c r="T348" i="1"/>
  <c r="W347" i="1"/>
  <c r="T347" i="1"/>
  <c r="W346" i="1"/>
  <c r="T346" i="1"/>
  <c r="W345" i="1"/>
  <c r="T345" i="1"/>
  <c r="W344" i="1"/>
  <c r="T344" i="1"/>
  <c r="W343" i="1"/>
  <c r="T343" i="1"/>
  <c r="W342" i="1"/>
  <c r="T342" i="1"/>
  <c r="W341" i="1"/>
  <c r="T341" i="1"/>
  <c r="W340" i="1"/>
  <c r="T340" i="1"/>
  <c r="W339" i="1"/>
  <c r="T339" i="1"/>
  <c r="W338" i="1"/>
  <c r="T338" i="1"/>
  <c r="W337" i="1"/>
  <c r="T337" i="1"/>
  <c r="W336" i="1"/>
  <c r="T336" i="1"/>
  <c r="N563" i="1"/>
  <c r="N562" i="1"/>
  <c r="N561" i="1"/>
  <c r="N560" i="1"/>
  <c r="N559" i="1"/>
  <c r="N558" i="1"/>
  <c r="O558" i="1" s="1"/>
  <c r="P558" i="1" s="1"/>
  <c r="K558" i="1"/>
  <c r="L558" i="1" s="1"/>
  <c r="N557" i="1"/>
  <c r="N556" i="1"/>
  <c r="N555" i="1"/>
  <c r="N554" i="1"/>
  <c r="N553" i="1"/>
  <c r="N552" i="1"/>
  <c r="O552" i="1" s="1"/>
  <c r="P552" i="1" s="1"/>
  <c r="K552" i="1"/>
  <c r="L552" i="1" s="1"/>
  <c r="N551" i="1"/>
  <c r="N550" i="1"/>
  <c r="N549" i="1"/>
  <c r="N548" i="1"/>
  <c r="N547" i="1"/>
  <c r="N546" i="1"/>
  <c r="O546" i="1" s="1"/>
  <c r="P546" i="1" s="1"/>
  <c r="K546" i="1"/>
  <c r="N545" i="1"/>
  <c r="N544" i="1"/>
  <c r="N543" i="1"/>
  <c r="N542" i="1"/>
  <c r="N541" i="1"/>
  <c r="N540" i="1"/>
  <c r="O540" i="1" s="1"/>
  <c r="P540" i="1" s="1"/>
  <c r="K540" i="1"/>
  <c r="N539" i="1"/>
  <c r="N538" i="1"/>
  <c r="N537" i="1"/>
  <c r="N536" i="1"/>
  <c r="N535" i="1"/>
  <c r="N534" i="1"/>
  <c r="O534" i="1" s="1"/>
  <c r="P534" i="1" s="1"/>
  <c r="K534" i="1"/>
  <c r="N533" i="1"/>
  <c r="N532" i="1"/>
  <c r="N531" i="1"/>
  <c r="N530" i="1"/>
  <c r="N529" i="1"/>
  <c r="N528" i="1"/>
  <c r="O528" i="1" s="1"/>
  <c r="P528" i="1" s="1"/>
  <c r="K528" i="1"/>
  <c r="L528" i="1" s="1"/>
  <c r="N527" i="1"/>
  <c r="N526" i="1"/>
  <c r="N525" i="1"/>
  <c r="N524" i="1"/>
  <c r="N523" i="1"/>
  <c r="N522" i="1"/>
  <c r="O522" i="1" s="1"/>
  <c r="P522" i="1" s="1"/>
  <c r="K522" i="1"/>
  <c r="L522" i="1" s="1"/>
  <c r="N521" i="1"/>
  <c r="N520" i="1"/>
  <c r="N519" i="1"/>
  <c r="N518" i="1"/>
  <c r="N517" i="1"/>
  <c r="N516" i="1"/>
  <c r="O516" i="1" s="1"/>
  <c r="P516" i="1" s="1"/>
  <c r="K516" i="1"/>
  <c r="L516" i="1" s="1"/>
  <c r="N515" i="1"/>
  <c r="N514" i="1"/>
  <c r="N513" i="1"/>
  <c r="N512" i="1"/>
  <c r="N511" i="1"/>
  <c r="N510" i="1"/>
  <c r="O510" i="1" s="1"/>
  <c r="P510" i="1" s="1"/>
  <c r="K510" i="1"/>
  <c r="L510" i="1" s="1"/>
  <c r="N509" i="1"/>
  <c r="N508" i="1"/>
  <c r="N507" i="1"/>
  <c r="N506" i="1"/>
  <c r="N505" i="1"/>
  <c r="N504" i="1"/>
  <c r="O504" i="1" s="1"/>
  <c r="P504" i="1" s="1"/>
  <c r="K504" i="1"/>
  <c r="L504" i="1" s="1"/>
  <c r="N503" i="1"/>
  <c r="N502" i="1"/>
  <c r="N501" i="1"/>
  <c r="N500" i="1"/>
  <c r="N499" i="1"/>
  <c r="N498" i="1"/>
  <c r="O498" i="1" s="1"/>
  <c r="P498" i="1" s="1"/>
  <c r="K498" i="1"/>
  <c r="L498" i="1" s="1"/>
  <c r="N497" i="1"/>
  <c r="N496" i="1"/>
  <c r="N495" i="1"/>
  <c r="N494" i="1"/>
  <c r="N493" i="1"/>
  <c r="N492" i="1"/>
  <c r="O492" i="1" s="1"/>
  <c r="P492" i="1" s="1"/>
  <c r="K492" i="1"/>
  <c r="L492" i="1" s="1"/>
  <c r="N491" i="1"/>
  <c r="N490" i="1"/>
  <c r="N489" i="1"/>
  <c r="N488" i="1"/>
  <c r="N487" i="1"/>
  <c r="N486" i="1"/>
  <c r="O486" i="1" s="1"/>
  <c r="P486" i="1" s="1"/>
  <c r="K486" i="1"/>
  <c r="L486" i="1" s="1"/>
  <c r="N485" i="1"/>
  <c r="N484" i="1"/>
  <c r="N483" i="1"/>
  <c r="N482" i="1"/>
  <c r="N481" i="1"/>
  <c r="N480" i="1"/>
  <c r="O480" i="1" s="1"/>
  <c r="K480" i="1"/>
  <c r="L480" i="1" s="1"/>
  <c r="N479" i="1"/>
  <c r="N478" i="1"/>
  <c r="N477" i="1"/>
  <c r="N476" i="1"/>
  <c r="N475" i="1"/>
  <c r="N474" i="1"/>
  <c r="O474" i="1" s="1"/>
  <c r="P474" i="1" s="1"/>
  <c r="K474" i="1"/>
  <c r="N473" i="1"/>
  <c r="N472" i="1"/>
  <c r="N471" i="1"/>
  <c r="N470" i="1"/>
  <c r="N469" i="1"/>
  <c r="N468" i="1"/>
  <c r="O468" i="1" s="1"/>
  <c r="P468" i="1" s="1"/>
  <c r="K468" i="1"/>
  <c r="L468" i="1" s="1"/>
  <c r="N467" i="1"/>
  <c r="N466" i="1"/>
  <c r="N465" i="1"/>
  <c r="N464" i="1"/>
  <c r="N463" i="1"/>
  <c r="N462" i="1"/>
  <c r="O462" i="1" s="1"/>
  <c r="P462" i="1" s="1"/>
  <c r="K462" i="1"/>
  <c r="L462" i="1" s="1"/>
  <c r="N461" i="1"/>
  <c r="N460" i="1"/>
  <c r="N459" i="1"/>
  <c r="N458" i="1"/>
  <c r="N457" i="1"/>
  <c r="N456" i="1"/>
  <c r="O456" i="1" s="1"/>
  <c r="P456" i="1" s="1"/>
  <c r="K456" i="1"/>
  <c r="L456" i="1" s="1"/>
  <c r="N455" i="1"/>
  <c r="N454" i="1"/>
  <c r="N453" i="1"/>
  <c r="N452" i="1"/>
  <c r="N451" i="1"/>
  <c r="N450" i="1"/>
  <c r="O450" i="1" s="1"/>
  <c r="P450" i="1" s="1"/>
  <c r="K450" i="1"/>
  <c r="N449" i="1"/>
  <c r="N448" i="1"/>
  <c r="N447" i="1"/>
  <c r="N446" i="1"/>
  <c r="N445" i="1"/>
  <c r="N444" i="1"/>
  <c r="O444" i="1" s="1"/>
  <c r="P444" i="1" s="1"/>
  <c r="K444" i="1"/>
  <c r="L444" i="1" s="1"/>
  <c r="N443" i="1"/>
  <c r="N442" i="1"/>
  <c r="N441" i="1"/>
  <c r="N440" i="1"/>
  <c r="N439" i="1"/>
  <c r="N438" i="1"/>
  <c r="O438" i="1" s="1"/>
  <c r="P438" i="1" s="1"/>
  <c r="K438" i="1"/>
  <c r="N437" i="1"/>
  <c r="N436" i="1"/>
  <c r="N435" i="1"/>
  <c r="N434" i="1"/>
  <c r="N433" i="1"/>
  <c r="N432" i="1"/>
  <c r="O432" i="1" s="1"/>
  <c r="P432" i="1" s="1"/>
  <c r="K432" i="1"/>
  <c r="L432" i="1" s="1"/>
  <c r="N431" i="1"/>
  <c r="N430" i="1"/>
  <c r="N429" i="1"/>
  <c r="N428" i="1"/>
  <c r="N427" i="1"/>
  <c r="N426" i="1"/>
  <c r="O426" i="1" s="1"/>
  <c r="P426" i="1" s="1"/>
  <c r="K426" i="1"/>
  <c r="N425" i="1"/>
  <c r="N424" i="1"/>
  <c r="N423" i="1"/>
  <c r="N422" i="1"/>
  <c r="N421" i="1"/>
  <c r="N420" i="1"/>
  <c r="O420" i="1" s="1"/>
  <c r="P420" i="1" s="1"/>
  <c r="K420" i="1"/>
  <c r="N419" i="1"/>
  <c r="N418" i="1"/>
  <c r="N417" i="1"/>
  <c r="N416" i="1"/>
  <c r="N415" i="1"/>
  <c r="N414" i="1"/>
  <c r="O414" i="1" s="1"/>
  <c r="P414" i="1" s="1"/>
  <c r="K414" i="1"/>
  <c r="N413" i="1"/>
  <c r="N412" i="1"/>
  <c r="N411" i="1"/>
  <c r="N410" i="1"/>
  <c r="N409" i="1"/>
  <c r="N408" i="1"/>
  <c r="O408" i="1" s="1"/>
  <c r="P408" i="1" s="1"/>
  <c r="K408" i="1"/>
  <c r="L408" i="1" s="1"/>
  <c r="N407" i="1"/>
  <c r="N406" i="1"/>
  <c r="N405" i="1"/>
  <c r="N404" i="1"/>
  <c r="N403" i="1"/>
  <c r="N402" i="1"/>
  <c r="O402" i="1" s="1"/>
  <c r="P402" i="1" s="1"/>
  <c r="K402" i="1"/>
  <c r="L402" i="1" s="1"/>
  <c r="N401" i="1"/>
  <c r="N400" i="1"/>
  <c r="N399" i="1"/>
  <c r="N398" i="1"/>
  <c r="N397" i="1"/>
  <c r="N396" i="1"/>
  <c r="O396" i="1" s="1"/>
  <c r="P396" i="1" s="1"/>
  <c r="K396" i="1"/>
  <c r="N395" i="1"/>
  <c r="N394" i="1"/>
  <c r="N393" i="1"/>
  <c r="N392" i="1"/>
  <c r="N391" i="1"/>
  <c r="N390" i="1"/>
  <c r="O390" i="1" s="1"/>
  <c r="P390" i="1" s="1"/>
  <c r="AE390" i="1" s="1"/>
  <c r="AD390" i="1" s="1"/>
  <c r="K390" i="1"/>
  <c r="N389" i="1"/>
  <c r="N388" i="1"/>
  <c r="N387" i="1"/>
  <c r="N386" i="1"/>
  <c r="N385" i="1"/>
  <c r="N384" i="1"/>
  <c r="O384" i="1" s="1"/>
  <c r="P384" i="1" s="1"/>
  <c r="K384" i="1"/>
  <c r="L384" i="1" s="1"/>
  <c r="N383" i="1"/>
  <c r="N382" i="1"/>
  <c r="N381" i="1"/>
  <c r="N380" i="1"/>
  <c r="N379" i="1"/>
  <c r="N378" i="1"/>
  <c r="O378" i="1" s="1"/>
  <c r="P378" i="1" s="1"/>
  <c r="K378" i="1"/>
  <c r="L378" i="1" s="1"/>
  <c r="N377" i="1"/>
  <c r="N376" i="1"/>
  <c r="N375" i="1"/>
  <c r="N374" i="1"/>
  <c r="N373" i="1"/>
  <c r="N372" i="1"/>
  <c r="O372" i="1" s="1"/>
  <c r="P372" i="1" s="1"/>
  <c r="K372" i="1"/>
  <c r="L372" i="1" s="1"/>
  <c r="N371" i="1"/>
  <c r="N370" i="1"/>
  <c r="N369" i="1"/>
  <c r="N368" i="1"/>
  <c r="N367" i="1"/>
  <c r="N366" i="1"/>
  <c r="O366" i="1" s="1"/>
  <c r="P366" i="1" s="1"/>
  <c r="K366" i="1"/>
  <c r="L366" i="1" s="1"/>
  <c r="N365" i="1"/>
  <c r="N364" i="1"/>
  <c r="N363" i="1"/>
  <c r="N362" i="1"/>
  <c r="N361" i="1"/>
  <c r="N360" i="1"/>
  <c r="O360" i="1" s="1"/>
  <c r="P360" i="1" s="1"/>
  <c r="K360" i="1"/>
  <c r="N359" i="1"/>
  <c r="N358" i="1"/>
  <c r="N357" i="1"/>
  <c r="N356" i="1"/>
  <c r="N355" i="1"/>
  <c r="N354" i="1"/>
  <c r="O354" i="1" s="1"/>
  <c r="P354" i="1" s="1"/>
  <c r="K354" i="1"/>
  <c r="N353" i="1"/>
  <c r="N352" i="1"/>
  <c r="N351" i="1"/>
  <c r="N350" i="1"/>
  <c r="N349" i="1"/>
  <c r="N348" i="1"/>
  <c r="O348" i="1" s="1"/>
  <c r="P348" i="1" s="1"/>
  <c r="K348" i="1"/>
  <c r="N347" i="1"/>
  <c r="N346" i="1"/>
  <c r="N345" i="1"/>
  <c r="N344" i="1"/>
  <c r="N343" i="1"/>
  <c r="N342" i="1"/>
  <c r="O342" i="1" s="1"/>
  <c r="P342" i="1" s="1"/>
  <c r="K342" i="1"/>
  <c r="L342" i="1" s="1"/>
  <c r="N341" i="1"/>
  <c r="N340" i="1"/>
  <c r="N339" i="1"/>
  <c r="N338" i="1"/>
  <c r="N337" i="1"/>
  <c r="N336" i="1"/>
  <c r="O336" i="1" s="1"/>
  <c r="P336" i="1" s="1"/>
  <c r="K336" i="1"/>
  <c r="L336" i="1" s="1"/>
  <c r="W335" i="1"/>
  <c r="T335" i="1"/>
  <c r="W334" i="1"/>
  <c r="T334" i="1"/>
  <c r="W333" i="1"/>
  <c r="T333" i="1"/>
  <c r="W332" i="1"/>
  <c r="T332" i="1"/>
  <c r="W331" i="1"/>
  <c r="T331" i="1"/>
  <c r="W330" i="1"/>
  <c r="T330" i="1"/>
  <c r="W329" i="1"/>
  <c r="T329" i="1"/>
  <c r="W328" i="1"/>
  <c r="T328" i="1"/>
  <c r="W327" i="1"/>
  <c r="T327" i="1"/>
  <c r="W326" i="1"/>
  <c r="T326" i="1"/>
  <c r="W325" i="1"/>
  <c r="T325" i="1"/>
  <c r="W324" i="1"/>
  <c r="T324" i="1"/>
  <c r="W323" i="1"/>
  <c r="T323" i="1"/>
  <c r="W322" i="1"/>
  <c r="T322" i="1"/>
  <c r="W321" i="1"/>
  <c r="T321" i="1"/>
  <c r="W320" i="1"/>
  <c r="T320" i="1"/>
  <c r="W319" i="1"/>
  <c r="T319" i="1"/>
  <c r="W318" i="1"/>
  <c r="T318" i="1"/>
  <c r="W317" i="1"/>
  <c r="T317" i="1"/>
  <c r="W316" i="1"/>
  <c r="T316" i="1"/>
  <c r="W315" i="1"/>
  <c r="T315" i="1"/>
  <c r="W314" i="1"/>
  <c r="T314" i="1"/>
  <c r="W313" i="1"/>
  <c r="T313" i="1"/>
  <c r="W312" i="1"/>
  <c r="T312" i="1"/>
  <c r="W311" i="1"/>
  <c r="T311" i="1"/>
  <c r="W310" i="1"/>
  <c r="T310" i="1"/>
  <c r="W309" i="1"/>
  <c r="T309" i="1"/>
  <c r="W308" i="1"/>
  <c r="T308" i="1"/>
  <c r="W307" i="1"/>
  <c r="T307" i="1"/>
  <c r="W306" i="1"/>
  <c r="T306" i="1"/>
  <c r="W305" i="1"/>
  <c r="T305" i="1"/>
  <c r="W304" i="1"/>
  <c r="T304" i="1"/>
  <c r="W303" i="1"/>
  <c r="T303" i="1"/>
  <c r="W302" i="1"/>
  <c r="T302" i="1"/>
  <c r="W301" i="1"/>
  <c r="T301" i="1"/>
  <c r="W300" i="1"/>
  <c r="T300" i="1"/>
  <c r="N335" i="1"/>
  <c r="N334" i="1"/>
  <c r="N333" i="1"/>
  <c r="N332" i="1"/>
  <c r="N331" i="1"/>
  <c r="N330" i="1"/>
  <c r="O330" i="1" s="1"/>
  <c r="P330" i="1" s="1"/>
  <c r="K330" i="1"/>
  <c r="N329" i="1"/>
  <c r="N328" i="1"/>
  <c r="N327" i="1"/>
  <c r="N326" i="1"/>
  <c r="N325" i="1"/>
  <c r="N324" i="1"/>
  <c r="O324" i="1" s="1"/>
  <c r="P324" i="1" s="1"/>
  <c r="K324" i="1"/>
  <c r="N323" i="1"/>
  <c r="N322" i="1"/>
  <c r="N321" i="1"/>
  <c r="N320" i="1"/>
  <c r="N319" i="1"/>
  <c r="N318" i="1"/>
  <c r="O318" i="1" s="1"/>
  <c r="P318" i="1" s="1"/>
  <c r="K318" i="1"/>
  <c r="N317" i="1"/>
  <c r="N316" i="1"/>
  <c r="N315" i="1"/>
  <c r="N314" i="1"/>
  <c r="N313" i="1"/>
  <c r="N312" i="1"/>
  <c r="O312" i="1" s="1"/>
  <c r="P312" i="1" s="1"/>
  <c r="K312" i="1"/>
  <c r="N311" i="1"/>
  <c r="N310" i="1"/>
  <c r="N309" i="1"/>
  <c r="N308" i="1"/>
  <c r="N307" i="1"/>
  <c r="N306" i="1"/>
  <c r="O306" i="1" s="1"/>
  <c r="P306" i="1" s="1"/>
  <c r="K306" i="1"/>
  <c r="L306" i="1" s="1"/>
  <c r="N305" i="1"/>
  <c r="N304" i="1"/>
  <c r="N303" i="1"/>
  <c r="N302" i="1"/>
  <c r="N301" i="1"/>
  <c r="N300" i="1"/>
  <c r="O300" i="1" s="1"/>
  <c r="P300" i="1" s="1"/>
  <c r="K300" i="1"/>
  <c r="L300" i="1" s="1"/>
  <c r="W299" i="1"/>
  <c r="T299" i="1"/>
  <c r="W298" i="1"/>
  <c r="T298" i="1"/>
  <c r="W297" i="1"/>
  <c r="T297" i="1"/>
  <c r="W296" i="1"/>
  <c r="T296" i="1"/>
  <c r="W295" i="1"/>
  <c r="T295" i="1"/>
  <c r="W294" i="1"/>
  <c r="T294" i="1"/>
  <c r="N299" i="1"/>
  <c r="N298" i="1"/>
  <c r="N297" i="1"/>
  <c r="N296" i="1"/>
  <c r="N295" i="1"/>
  <c r="N294" i="1"/>
  <c r="O294" i="1" s="1"/>
  <c r="P294" i="1" s="1"/>
  <c r="K294" i="1"/>
  <c r="T15" i="1"/>
  <c r="T8" i="1"/>
  <c r="F210" i="13"/>
  <c r="F211" i="13"/>
  <c r="F212" i="13"/>
  <c r="F213" i="13"/>
  <c r="F214" i="13"/>
  <c r="F215" i="13"/>
  <c r="F216" i="13"/>
  <c r="F217" i="13"/>
  <c r="F218" i="13"/>
  <c r="F219" i="13"/>
  <c r="F220" i="13"/>
  <c r="F221" i="13"/>
  <c r="B221" i="13" a="1"/>
  <c r="B221" i="13" s="1"/>
  <c r="K120" i="1"/>
  <c r="L120" i="1" s="1"/>
  <c r="K126" i="1"/>
  <c r="L126" i="1" s="1"/>
  <c r="AA126" i="1" s="1"/>
  <c r="K132" i="1"/>
  <c r="L132" i="1" s="1"/>
  <c r="K138" i="1"/>
  <c r="L138" i="1" s="1"/>
  <c r="K144" i="1"/>
  <c r="L144" i="1" s="1"/>
  <c r="K150" i="1"/>
  <c r="L150" i="1" s="1"/>
  <c r="K156" i="1"/>
  <c r="L156" i="1" s="1"/>
  <c r="K162" i="1"/>
  <c r="L162" i="1" s="1"/>
  <c r="K168" i="1"/>
  <c r="L168" i="1" s="1"/>
  <c r="K174" i="1"/>
  <c r="L174" i="1" s="1"/>
  <c r="K180" i="1"/>
  <c r="L180" i="1" s="1"/>
  <c r="K186" i="1"/>
  <c r="L186" i="1" s="1"/>
  <c r="K192" i="1"/>
  <c r="L192" i="1" s="1"/>
  <c r="K198" i="1"/>
  <c r="L198" i="1" s="1"/>
  <c r="K210" i="1"/>
  <c r="L210" i="1" s="1"/>
  <c r="K216" i="1"/>
  <c r="L216" i="1" s="1"/>
  <c r="K222" i="1"/>
  <c r="L222" i="1" s="1"/>
  <c r="K228" i="1"/>
  <c r="L228" i="1" s="1"/>
  <c r="K240" i="1"/>
  <c r="L240" i="1" s="1"/>
  <c r="K246" i="1"/>
  <c r="L246" i="1" s="1"/>
  <c r="K252" i="1"/>
  <c r="L252" i="1" s="1"/>
  <c r="K258" i="1"/>
  <c r="L258" i="1" s="1"/>
  <c r="K264" i="1"/>
  <c r="L264" i="1" s="1"/>
  <c r="K270" i="1"/>
  <c r="L270" i="1" s="1"/>
  <c r="K276" i="1"/>
  <c r="L276" i="1" s="1"/>
  <c r="K282" i="1"/>
  <c r="L282" i="1" s="1"/>
  <c r="K288" i="1"/>
  <c r="L288" i="1" s="1"/>
  <c r="K114" i="1"/>
  <c r="L114" i="1" s="1"/>
  <c r="K96" i="1"/>
  <c r="L96" i="1" s="1"/>
  <c r="K102" i="1"/>
  <c r="L102" i="1" s="1"/>
  <c r="K108" i="1"/>
  <c r="L108" i="1" s="1"/>
  <c r="K72" i="1"/>
  <c r="W293" i="1"/>
  <c r="T293" i="1"/>
  <c r="N293" i="1"/>
  <c r="W292" i="1"/>
  <c r="T292" i="1"/>
  <c r="N292" i="1"/>
  <c r="W291" i="1"/>
  <c r="T291" i="1"/>
  <c r="N291" i="1"/>
  <c r="W290" i="1"/>
  <c r="T290" i="1"/>
  <c r="N290" i="1"/>
  <c r="W289" i="1"/>
  <c r="T289" i="1"/>
  <c r="N289" i="1"/>
  <c r="W288" i="1"/>
  <c r="T288" i="1"/>
  <c r="W287" i="1"/>
  <c r="T287" i="1"/>
  <c r="N287" i="1"/>
  <c r="W286" i="1"/>
  <c r="T286" i="1"/>
  <c r="N286" i="1"/>
  <c r="W285" i="1"/>
  <c r="T285" i="1"/>
  <c r="N285" i="1"/>
  <c r="W284" i="1"/>
  <c r="T284" i="1"/>
  <c r="N284" i="1"/>
  <c r="W283" i="1"/>
  <c r="T283" i="1"/>
  <c r="N283" i="1"/>
  <c r="W282" i="1"/>
  <c r="T282" i="1"/>
  <c r="W281" i="1"/>
  <c r="T281" i="1"/>
  <c r="N281" i="1"/>
  <c r="W280" i="1"/>
  <c r="T280" i="1"/>
  <c r="N280" i="1"/>
  <c r="W279" i="1"/>
  <c r="T279" i="1"/>
  <c r="N279" i="1"/>
  <c r="W278" i="1"/>
  <c r="T278" i="1"/>
  <c r="N278" i="1"/>
  <c r="W277" i="1"/>
  <c r="T277" i="1"/>
  <c r="N277" i="1"/>
  <c r="W276" i="1"/>
  <c r="T276" i="1"/>
  <c r="W275" i="1"/>
  <c r="T275" i="1"/>
  <c r="N275" i="1"/>
  <c r="W274" i="1"/>
  <c r="T274" i="1"/>
  <c r="N274" i="1"/>
  <c r="W273" i="1"/>
  <c r="T273" i="1"/>
  <c r="N273" i="1"/>
  <c r="W272" i="1"/>
  <c r="T272" i="1"/>
  <c r="N272" i="1"/>
  <c r="W271" i="1"/>
  <c r="T271" i="1"/>
  <c r="N271" i="1"/>
  <c r="W270" i="1"/>
  <c r="T270" i="1"/>
  <c r="W269" i="1"/>
  <c r="T269" i="1"/>
  <c r="N269" i="1"/>
  <c r="W268" i="1"/>
  <c r="T268" i="1"/>
  <c r="N268" i="1"/>
  <c r="W267" i="1"/>
  <c r="T267" i="1"/>
  <c r="N267" i="1"/>
  <c r="W266" i="1"/>
  <c r="T266" i="1"/>
  <c r="N266" i="1"/>
  <c r="W265" i="1"/>
  <c r="T265" i="1"/>
  <c r="N265" i="1"/>
  <c r="W264" i="1"/>
  <c r="T264" i="1"/>
  <c r="W263" i="1"/>
  <c r="T263" i="1"/>
  <c r="N263" i="1"/>
  <c r="W262" i="1"/>
  <c r="T262" i="1"/>
  <c r="N262" i="1"/>
  <c r="W261" i="1"/>
  <c r="T261" i="1"/>
  <c r="N261" i="1"/>
  <c r="W260" i="1"/>
  <c r="T260" i="1"/>
  <c r="N260" i="1"/>
  <c r="W259" i="1"/>
  <c r="T259" i="1"/>
  <c r="N259" i="1"/>
  <c r="W258" i="1"/>
  <c r="T258" i="1"/>
  <c r="W257" i="1"/>
  <c r="T257" i="1"/>
  <c r="N257" i="1"/>
  <c r="W256" i="1"/>
  <c r="T256" i="1"/>
  <c r="N256" i="1"/>
  <c r="W255" i="1"/>
  <c r="T255" i="1"/>
  <c r="N255" i="1"/>
  <c r="W254" i="1"/>
  <c r="T254" i="1"/>
  <c r="N254" i="1"/>
  <c r="W253" i="1"/>
  <c r="T253" i="1"/>
  <c r="N253" i="1"/>
  <c r="W252" i="1"/>
  <c r="T252" i="1"/>
  <c r="W251" i="1"/>
  <c r="T251" i="1"/>
  <c r="N251" i="1"/>
  <c r="W250" i="1"/>
  <c r="T250" i="1"/>
  <c r="N250" i="1"/>
  <c r="W249" i="1"/>
  <c r="T249" i="1"/>
  <c r="N249" i="1"/>
  <c r="W248" i="1"/>
  <c r="T248" i="1"/>
  <c r="N248" i="1"/>
  <c r="W247" i="1"/>
  <c r="T247" i="1"/>
  <c r="N247" i="1"/>
  <c r="W246" i="1"/>
  <c r="T246" i="1"/>
  <c r="W245" i="1"/>
  <c r="T245" i="1"/>
  <c r="N245" i="1"/>
  <c r="W244" i="1"/>
  <c r="T244" i="1"/>
  <c r="N244" i="1"/>
  <c r="W243" i="1"/>
  <c r="T243" i="1"/>
  <c r="N243" i="1"/>
  <c r="W242" i="1"/>
  <c r="T242" i="1"/>
  <c r="N242" i="1"/>
  <c r="W241" i="1"/>
  <c r="T241" i="1"/>
  <c r="N241" i="1"/>
  <c r="W240" i="1"/>
  <c r="T240" i="1"/>
  <c r="W233" i="1"/>
  <c r="T233" i="1"/>
  <c r="N233" i="1"/>
  <c r="W232" i="1"/>
  <c r="T232" i="1"/>
  <c r="N232" i="1"/>
  <c r="W231" i="1"/>
  <c r="T231" i="1"/>
  <c r="N231" i="1"/>
  <c r="W230" i="1"/>
  <c r="T230" i="1"/>
  <c r="N230" i="1"/>
  <c r="W229" i="1"/>
  <c r="T229" i="1"/>
  <c r="N229" i="1"/>
  <c r="W228" i="1"/>
  <c r="T228" i="1"/>
  <c r="W227" i="1"/>
  <c r="T227" i="1"/>
  <c r="N227" i="1"/>
  <c r="W226" i="1"/>
  <c r="T226" i="1"/>
  <c r="N226" i="1"/>
  <c r="W225" i="1"/>
  <c r="T225" i="1"/>
  <c r="N225" i="1"/>
  <c r="W224" i="1"/>
  <c r="T224" i="1"/>
  <c r="N224" i="1"/>
  <c r="W223" i="1"/>
  <c r="T223" i="1"/>
  <c r="N223" i="1"/>
  <c r="W222" i="1"/>
  <c r="T222" i="1"/>
  <c r="W221" i="1"/>
  <c r="T221" i="1"/>
  <c r="N221" i="1"/>
  <c r="W220" i="1"/>
  <c r="T220" i="1"/>
  <c r="N220" i="1"/>
  <c r="W219" i="1"/>
  <c r="T219" i="1"/>
  <c r="N219" i="1"/>
  <c r="W218" i="1"/>
  <c r="T218" i="1"/>
  <c r="N218" i="1"/>
  <c r="W217" i="1"/>
  <c r="T217" i="1"/>
  <c r="N217" i="1"/>
  <c r="W216" i="1"/>
  <c r="T216" i="1"/>
  <c r="W215" i="1"/>
  <c r="T215" i="1"/>
  <c r="N215" i="1"/>
  <c r="W214" i="1"/>
  <c r="T214" i="1"/>
  <c r="N214" i="1"/>
  <c r="W213" i="1"/>
  <c r="T213" i="1"/>
  <c r="N213" i="1"/>
  <c r="W212" i="1"/>
  <c r="T212" i="1"/>
  <c r="N212" i="1"/>
  <c r="W211" i="1"/>
  <c r="T211" i="1"/>
  <c r="N211" i="1"/>
  <c r="W210" i="1"/>
  <c r="T210" i="1"/>
  <c r="W203" i="1"/>
  <c r="T203" i="1"/>
  <c r="N203" i="1"/>
  <c r="W202" i="1"/>
  <c r="T202" i="1"/>
  <c r="N202" i="1"/>
  <c r="W201" i="1"/>
  <c r="T201" i="1"/>
  <c r="N201" i="1"/>
  <c r="W200" i="1"/>
  <c r="T200" i="1"/>
  <c r="N200" i="1"/>
  <c r="W199" i="1"/>
  <c r="T199" i="1"/>
  <c r="N199" i="1"/>
  <c r="W198" i="1"/>
  <c r="T198" i="1"/>
  <c r="W197" i="1"/>
  <c r="T197" i="1"/>
  <c r="N197" i="1"/>
  <c r="W196" i="1"/>
  <c r="T196" i="1"/>
  <c r="N196" i="1"/>
  <c r="W195" i="1"/>
  <c r="T195" i="1"/>
  <c r="N195" i="1"/>
  <c r="W194" i="1"/>
  <c r="T194" i="1"/>
  <c r="N194" i="1"/>
  <c r="W193" i="1"/>
  <c r="T193" i="1"/>
  <c r="N193" i="1"/>
  <c r="W192" i="1"/>
  <c r="T192" i="1"/>
  <c r="W191" i="1"/>
  <c r="T191" i="1"/>
  <c r="N191" i="1"/>
  <c r="W190" i="1"/>
  <c r="T190" i="1"/>
  <c r="N190" i="1"/>
  <c r="W189" i="1"/>
  <c r="T189" i="1"/>
  <c r="N189" i="1"/>
  <c r="W188" i="1"/>
  <c r="T188" i="1"/>
  <c r="N188" i="1"/>
  <c r="W187" i="1"/>
  <c r="T187" i="1"/>
  <c r="N187" i="1"/>
  <c r="W186" i="1"/>
  <c r="T186" i="1"/>
  <c r="W185" i="1"/>
  <c r="T185" i="1"/>
  <c r="N185" i="1"/>
  <c r="W184" i="1"/>
  <c r="T184" i="1"/>
  <c r="N184" i="1"/>
  <c r="W183" i="1"/>
  <c r="T183" i="1"/>
  <c r="N183" i="1"/>
  <c r="W182" i="1"/>
  <c r="T182" i="1"/>
  <c r="N182" i="1"/>
  <c r="W181" i="1"/>
  <c r="T181" i="1"/>
  <c r="N181" i="1"/>
  <c r="W180" i="1"/>
  <c r="T180" i="1"/>
  <c r="W179" i="1"/>
  <c r="T179" i="1"/>
  <c r="N179" i="1"/>
  <c r="W178" i="1"/>
  <c r="T178" i="1"/>
  <c r="N178" i="1"/>
  <c r="W177" i="1"/>
  <c r="T177" i="1"/>
  <c r="N177" i="1"/>
  <c r="W176" i="1"/>
  <c r="T176" i="1"/>
  <c r="N176" i="1"/>
  <c r="W175" i="1"/>
  <c r="T175" i="1"/>
  <c r="N175" i="1"/>
  <c r="W174" i="1"/>
  <c r="T174" i="1"/>
  <c r="W173" i="1"/>
  <c r="T173" i="1"/>
  <c r="N173" i="1"/>
  <c r="W172" i="1"/>
  <c r="T172" i="1"/>
  <c r="N172" i="1"/>
  <c r="W171" i="1"/>
  <c r="T171" i="1"/>
  <c r="N171" i="1"/>
  <c r="W170" i="1"/>
  <c r="T170" i="1"/>
  <c r="N170" i="1"/>
  <c r="W169" i="1"/>
  <c r="T169" i="1"/>
  <c r="N169" i="1"/>
  <c r="W168" i="1"/>
  <c r="T168" i="1"/>
  <c r="W167" i="1"/>
  <c r="T167" i="1"/>
  <c r="N167" i="1"/>
  <c r="W166" i="1"/>
  <c r="T166" i="1"/>
  <c r="N166" i="1"/>
  <c r="W165" i="1"/>
  <c r="T165" i="1"/>
  <c r="N165" i="1"/>
  <c r="W164" i="1"/>
  <c r="T164" i="1"/>
  <c r="N164" i="1"/>
  <c r="W163" i="1"/>
  <c r="T163" i="1"/>
  <c r="N163" i="1"/>
  <c r="W162" i="1"/>
  <c r="T162" i="1"/>
  <c r="W161" i="1"/>
  <c r="T161" i="1"/>
  <c r="N161" i="1"/>
  <c r="W160" i="1"/>
  <c r="T160" i="1"/>
  <c r="N160" i="1"/>
  <c r="W159" i="1"/>
  <c r="T159" i="1"/>
  <c r="N159" i="1"/>
  <c r="W158" i="1"/>
  <c r="T158" i="1"/>
  <c r="N158" i="1"/>
  <c r="W157" i="1"/>
  <c r="T157" i="1"/>
  <c r="N157" i="1"/>
  <c r="W156" i="1"/>
  <c r="T156" i="1"/>
  <c r="W155" i="1"/>
  <c r="T155" i="1"/>
  <c r="N155" i="1"/>
  <c r="W154" i="1"/>
  <c r="T154" i="1"/>
  <c r="N154" i="1"/>
  <c r="W153" i="1"/>
  <c r="T153" i="1"/>
  <c r="N153" i="1"/>
  <c r="W152" i="1"/>
  <c r="T152" i="1"/>
  <c r="N152" i="1"/>
  <c r="W151" i="1"/>
  <c r="T151" i="1"/>
  <c r="N151" i="1"/>
  <c r="W150" i="1"/>
  <c r="T150" i="1"/>
  <c r="W149" i="1"/>
  <c r="T149" i="1"/>
  <c r="N149" i="1"/>
  <c r="W148" i="1"/>
  <c r="T148" i="1"/>
  <c r="N148" i="1"/>
  <c r="W147" i="1"/>
  <c r="T147" i="1"/>
  <c r="N147" i="1"/>
  <c r="W146" i="1"/>
  <c r="T146" i="1"/>
  <c r="N146" i="1"/>
  <c r="W145" i="1"/>
  <c r="T145" i="1"/>
  <c r="N145" i="1"/>
  <c r="W144" i="1"/>
  <c r="T144" i="1"/>
  <c r="W143" i="1"/>
  <c r="T143" i="1"/>
  <c r="N143" i="1"/>
  <c r="W142" i="1"/>
  <c r="T142" i="1"/>
  <c r="N142" i="1"/>
  <c r="W141" i="1"/>
  <c r="T141" i="1"/>
  <c r="N141" i="1"/>
  <c r="W140" i="1"/>
  <c r="T140" i="1"/>
  <c r="N140" i="1"/>
  <c r="W139" i="1"/>
  <c r="T139" i="1"/>
  <c r="N139" i="1"/>
  <c r="W138" i="1"/>
  <c r="T138" i="1"/>
  <c r="W137" i="1"/>
  <c r="T137" i="1"/>
  <c r="N137" i="1"/>
  <c r="W136" i="1"/>
  <c r="T136" i="1"/>
  <c r="N136" i="1"/>
  <c r="W135" i="1"/>
  <c r="T135" i="1"/>
  <c r="N135" i="1"/>
  <c r="W134" i="1"/>
  <c r="T134" i="1"/>
  <c r="N134" i="1"/>
  <c r="W133" i="1"/>
  <c r="T133" i="1"/>
  <c r="N133" i="1"/>
  <c r="W132" i="1"/>
  <c r="T132" i="1"/>
  <c r="N131" i="1"/>
  <c r="N130" i="1"/>
  <c r="N129" i="1"/>
  <c r="N128" i="1"/>
  <c r="N127" i="1"/>
  <c r="W125" i="1"/>
  <c r="T125" i="1"/>
  <c r="N125" i="1"/>
  <c r="W124" i="1"/>
  <c r="T124" i="1"/>
  <c r="N124" i="1"/>
  <c r="W123" i="1"/>
  <c r="T123" i="1"/>
  <c r="N123" i="1"/>
  <c r="W122" i="1"/>
  <c r="T122" i="1"/>
  <c r="N122" i="1"/>
  <c r="W121" i="1"/>
  <c r="T121" i="1"/>
  <c r="N121" i="1"/>
  <c r="W120" i="1"/>
  <c r="T120" i="1"/>
  <c r="W119" i="1"/>
  <c r="T119" i="1"/>
  <c r="N119" i="1"/>
  <c r="W118" i="1"/>
  <c r="T118" i="1"/>
  <c r="N118" i="1"/>
  <c r="W117" i="1"/>
  <c r="T117" i="1"/>
  <c r="N117" i="1"/>
  <c r="W116" i="1"/>
  <c r="T116" i="1"/>
  <c r="N116" i="1"/>
  <c r="W115" i="1"/>
  <c r="T115" i="1"/>
  <c r="N115" i="1"/>
  <c r="W114" i="1"/>
  <c r="T114" i="1"/>
  <c r="W113" i="1"/>
  <c r="T113" i="1"/>
  <c r="N113" i="1"/>
  <c r="W112" i="1"/>
  <c r="T112" i="1"/>
  <c r="N112" i="1"/>
  <c r="W111" i="1"/>
  <c r="T111" i="1"/>
  <c r="N111" i="1"/>
  <c r="W110" i="1"/>
  <c r="T110" i="1"/>
  <c r="N110" i="1"/>
  <c r="W109" i="1"/>
  <c r="T109" i="1"/>
  <c r="N109" i="1"/>
  <c r="W108" i="1"/>
  <c r="T108" i="1"/>
  <c r="W107" i="1"/>
  <c r="T107" i="1"/>
  <c r="N107" i="1"/>
  <c r="W106" i="1"/>
  <c r="T106" i="1"/>
  <c r="N106" i="1"/>
  <c r="W105" i="1"/>
  <c r="T105" i="1"/>
  <c r="N105" i="1"/>
  <c r="W104" i="1"/>
  <c r="T104" i="1"/>
  <c r="N104" i="1"/>
  <c r="W103" i="1"/>
  <c r="T103" i="1"/>
  <c r="N103" i="1"/>
  <c r="W102" i="1"/>
  <c r="T102" i="1"/>
  <c r="W101" i="1"/>
  <c r="T101" i="1"/>
  <c r="N101" i="1"/>
  <c r="W100" i="1"/>
  <c r="T100" i="1"/>
  <c r="N100" i="1"/>
  <c r="W99" i="1"/>
  <c r="T99" i="1"/>
  <c r="N99" i="1"/>
  <c r="W98" i="1"/>
  <c r="T98" i="1"/>
  <c r="N98" i="1"/>
  <c r="W97" i="1"/>
  <c r="T97" i="1"/>
  <c r="N97" i="1"/>
  <c r="W96" i="1"/>
  <c r="T96" i="1"/>
  <c r="W95" i="1"/>
  <c r="T95" i="1"/>
  <c r="W94" i="1"/>
  <c r="T94" i="1"/>
  <c r="W93" i="1"/>
  <c r="T93" i="1"/>
  <c r="W92" i="1"/>
  <c r="T92" i="1"/>
  <c r="W91" i="1"/>
  <c r="T91" i="1"/>
  <c r="W90" i="1"/>
  <c r="T90" i="1"/>
  <c r="W89" i="1"/>
  <c r="T89" i="1"/>
  <c r="W88" i="1"/>
  <c r="T88" i="1"/>
  <c r="W87" i="1"/>
  <c r="T87" i="1"/>
  <c r="W86" i="1"/>
  <c r="T86" i="1"/>
  <c r="W85" i="1"/>
  <c r="T85" i="1"/>
  <c r="W84" i="1"/>
  <c r="T84" i="1"/>
  <c r="W83" i="1"/>
  <c r="T83" i="1"/>
  <c r="W82" i="1"/>
  <c r="T82" i="1"/>
  <c r="W81" i="1"/>
  <c r="T81" i="1"/>
  <c r="W80" i="1"/>
  <c r="T80" i="1"/>
  <c r="W79" i="1"/>
  <c r="T79" i="1"/>
  <c r="W78" i="1"/>
  <c r="T78" i="1"/>
  <c r="AA282" i="1" l="1"/>
  <c r="AC282" i="1" s="1"/>
  <c r="AC126" i="1"/>
  <c r="AA127" i="1" s="1"/>
  <c r="AB126" i="1"/>
  <c r="AE299" i="1"/>
  <c r="AD299" i="1" s="1"/>
  <c r="AE341" i="1"/>
  <c r="AD341" i="1" s="1"/>
  <c r="AE347" i="1"/>
  <c r="AD347" i="1" s="1"/>
  <c r="AE353" i="1"/>
  <c r="AD353" i="1" s="1"/>
  <c r="AE359" i="1"/>
  <c r="AD359" i="1" s="1"/>
  <c r="AE365" i="1"/>
  <c r="AD365" i="1" s="1"/>
  <c r="AE371" i="1"/>
  <c r="AD371" i="1" s="1"/>
  <c r="AE377" i="1"/>
  <c r="AD377" i="1" s="1"/>
  <c r="AE383" i="1"/>
  <c r="AD383" i="1" s="1"/>
  <c r="AE389" i="1"/>
  <c r="AD389" i="1" s="1"/>
  <c r="AA395" i="1"/>
  <c r="AB395" i="1" s="1"/>
  <c r="AE401" i="1"/>
  <c r="AD401" i="1" s="1"/>
  <c r="AE407" i="1"/>
  <c r="AD407" i="1" s="1"/>
  <c r="AE413" i="1"/>
  <c r="AD413" i="1" s="1"/>
  <c r="AE419" i="1"/>
  <c r="AD419" i="1" s="1"/>
  <c r="AE425" i="1"/>
  <c r="AD425" i="1" s="1"/>
  <c r="AE431" i="1"/>
  <c r="AD431" i="1" s="1"/>
  <c r="AE437" i="1"/>
  <c r="AD437" i="1" s="1"/>
  <c r="AE443" i="1"/>
  <c r="AD443" i="1" s="1"/>
  <c r="AE449" i="1"/>
  <c r="AD449" i="1" s="1"/>
  <c r="AE455" i="1"/>
  <c r="AD455" i="1" s="1"/>
  <c r="AE461" i="1"/>
  <c r="AD461" i="1" s="1"/>
  <c r="AE467" i="1"/>
  <c r="AD467" i="1" s="1"/>
  <c r="AE473" i="1"/>
  <c r="AD473" i="1" s="1"/>
  <c r="AA479" i="1"/>
  <c r="AC479" i="1" s="1"/>
  <c r="AE485" i="1"/>
  <c r="AD485" i="1" s="1"/>
  <c r="AE491" i="1"/>
  <c r="AD491" i="1" s="1"/>
  <c r="AE497" i="1"/>
  <c r="AD497" i="1" s="1"/>
  <c r="AE503" i="1"/>
  <c r="AD503" i="1" s="1"/>
  <c r="AE509" i="1"/>
  <c r="AD509" i="1" s="1"/>
  <c r="AE515" i="1"/>
  <c r="AD515" i="1" s="1"/>
  <c r="AE521" i="1"/>
  <c r="AD521" i="1" s="1"/>
  <c r="AE527" i="1"/>
  <c r="AD527" i="1" s="1"/>
  <c r="Q414" i="1"/>
  <c r="AE533" i="1"/>
  <c r="AD533" i="1" s="1"/>
  <c r="AE539" i="1"/>
  <c r="AD539" i="1" s="1"/>
  <c r="AE545" i="1"/>
  <c r="AD545" i="1" s="1"/>
  <c r="AE551" i="1"/>
  <c r="AD551" i="1" s="1"/>
  <c r="AE557" i="1"/>
  <c r="AD557" i="1" s="1"/>
  <c r="AE563" i="1"/>
  <c r="AD563" i="1" s="1"/>
  <c r="Q360" i="1"/>
  <c r="Q396" i="1"/>
  <c r="Q534" i="1"/>
  <c r="Q318" i="1"/>
  <c r="AA310" i="1"/>
  <c r="AB310" i="1" s="1"/>
  <c r="AE316" i="1"/>
  <c r="AD316" i="1" s="1"/>
  <c r="AA322" i="1"/>
  <c r="AB322" i="1" s="1"/>
  <c r="AA328" i="1"/>
  <c r="AB328" i="1" s="1"/>
  <c r="AA334" i="1"/>
  <c r="AB334" i="1" s="1"/>
  <c r="Q540" i="1"/>
  <c r="Q420" i="1"/>
  <c r="AE342" i="1"/>
  <c r="AD342" i="1" s="1"/>
  <c r="AA372" i="1"/>
  <c r="AB372" i="1" s="1"/>
  <c r="AE396" i="1"/>
  <c r="AA462" i="1"/>
  <c r="AC462" i="1" s="1"/>
  <c r="AA463" i="1" s="1"/>
  <c r="AE474" i="1"/>
  <c r="AD474" i="1" s="1"/>
  <c r="AE492" i="1"/>
  <c r="AD492" i="1" s="1"/>
  <c r="AE498" i="1"/>
  <c r="AD498" i="1" s="1"/>
  <c r="AE505" i="1"/>
  <c r="AD505" i="1" s="1"/>
  <c r="AE528" i="1"/>
  <c r="AD528" i="1" s="1"/>
  <c r="AE522" i="1"/>
  <c r="AD522" i="1" s="1"/>
  <c r="AE535" i="1"/>
  <c r="AD535" i="1" s="1"/>
  <c r="AA298" i="1"/>
  <c r="AE305" i="1"/>
  <c r="AD305" i="1" s="1"/>
  <c r="AE311" i="1"/>
  <c r="AD311" i="1" s="1"/>
  <c r="AE317" i="1"/>
  <c r="AD317" i="1" s="1"/>
  <c r="AE323" i="1"/>
  <c r="AD323" i="1" s="1"/>
  <c r="AE329" i="1"/>
  <c r="AD329" i="1" s="1"/>
  <c r="AE335" i="1"/>
  <c r="AD335" i="1" s="1"/>
  <c r="AA364" i="1"/>
  <c r="AB364" i="1" s="1"/>
  <c r="AA370" i="1"/>
  <c r="AC370" i="1" s="1"/>
  <c r="AE382" i="1"/>
  <c r="AD382" i="1" s="1"/>
  <c r="AE388" i="1"/>
  <c r="AD388" i="1" s="1"/>
  <c r="AE394" i="1"/>
  <c r="AD394" i="1" s="1"/>
  <c r="AE400" i="1"/>
  <c r="AD400" i="1" s="1"/>
  <c r="AA406" i="1"/>
  <c r="AC406" i="1" s="1"/>
  <c r="AA412" i="1"/>
  <c r="AB412" i="1" s="1"/>
  <c r="AA418" i="1"/>
  <c r="AB418" i="1" s="1"/>
  <c r="AA424" i="1"/>
  <c r="AB424" i="1" s="1"/>
  <c r="AE430" i="1"/>
  <c r="AD430" i="1" s="1"/>
  <c r="AE436" i="1"/>
  <c r="AD436" i="1" s="1"/>
  <c r="AA442" i="1"/>
  <c r="AE448" i="1"/>
  <c r="AD448" i="1" s="1"/>
  <c r="AA454" i="1"/>
  <c r="AB454" i="1" s="1"/>
  <c r="AA460" i="1"/>
  <c r="AB460" i="1" s="1"/>
  <c r="AE466" i="1"/>
  <c r="AD466" i="1" s="1"/>
  <c r="AA472" i="1"/>
  <c r="AB472" i="1" s="1"/>
  <c r="AE478" i="1"/>
  <c r="AD478" i="1" s="1"/>
  <c r="AA484" i="1"/>
  <c r="AC484" i="1" s="1"/>
  <c r="AA490" i="1"/>
  <c r="AB490" i="1" s="1"/>
  <c r="AA496" i="1"/>
  <c r="AB496" i="1" s="1"/>
  <c r="AE508" i="1"/>
  <c r="AD508" i="1" s="1"/>
  <c r="AE514" i="1"/>
  <c r="AD514" i="1" s="1"/>
  <c r="AA520" i="1"/>
  <c r="AE538" i="1"/>
  <c r="AD538" i="1" s="1"/>
  <c r="AA544" i="1"/>
  <c r="AB544" i="1" s="1"/>
  <c r="AA550" i="1"/>
  <c r="AB550" i="1" s="1"/>
  <c r="AA556" i="1"/>
  <c r="AC556" i="1" s="1"/>
  <c r="Q390" i="1"/>
  <c r="AA365" i="1"/>
  <c r="AC365" i="1" s="1"/>
  <c r="AA371" i="1"/>
  <c r="AB371" i="1" s="1"/>
  <c r="AA377" i="1"/>
  <c r="AC377" i="1" s="1"/>
  <c r="AA383" i="1"/>
  <c r="AB383" i="1" s="1"/>
  <c r="AA389" i="1"/>
  <c r="AA401" i="1"/>
  <c r="AB401" i="1" s="1"/>
  <c r="AA407" i="1"/>
  <c r="AB407" i="1" s="1"/>
  <c r="AA413" i="1"/>
  <c r="AC413" i="1" s="1"/>
  <c r="AA419" i="1"/>
  <c r="AC419" i="1" s="1"/>
  <c r="AA425" i="1"/>
  <c r="AC425" i="1" s="1"/>
  <c r="AA431" i="1"/>
  <c r="AC431" i="1" s="1"/>
  <c r="AA437" i="1"/>
  <c r="AB437" i="1" s="1"/>
  <c r="AA443" i="1"/>
  <c r="AC443" i="1" s="1"/>
  <c r="AA449" i="1"/>
  <c r="AC449" i="1" s="1"/>
  <c r="AA455" i="1"/>
  <c r="AB455" i="1" s="1"/>
  <c r="AA461" i="1"/>
  <c r="AB461" i="1" s="1"/>
  <c r="AA467" i="1"/>
  <c r="AC467" i="1" s="1"/>
  <c r="AA473" i="1"/>
  <c r="AC473" i="1" s="1"/>
  <c r="AA485" i="1"/>
  <c r="AC485" i="1" s="1"/>
  <c r="AA491" i="1"/>
  <c r="AC491" i="1" s="1"/>
  <c r="AA497" i="1"/>
  <c r="AC497" i="1" s="1"/>
  <c r="AA503" i="1"/>
  <c r="AB503" i="1" s="1"/>
  <c r="AA509" i="1"/>
  <c r="AB509" i="1" s="1"/>
  <c r="AA515" i="1"/>
  <c r="AC515" i="1" s="1"/>
  <c r="AA521" i="1"/>
  <c r="AB521" i="1" s="1"/>
  <c r="AA527" i="1"/>
  <c r="AC527" i="1" s="1"/>
  <c r="AA533" i="1"/>
  <c r="AB533" i="1" s="1"/>
  <c r="AA539" i="1"/>
  <c r="AB539" i="1" s="1"/>
  <c r="AA545" i="1"/>
  <c r="AC545" i="1" s="1"/>
  <c r="AA551" i="1"/>
  <c r="AC551" i="1" s="1"/>
  <c r="AA557" i="1"/>
  <c r="AC557" i="1" s="1"/>
  <c r="Q324" i="1"/>
  <c r="Q450" i="1"/>
  <c r="Q480" i="1"/>
  <c r="AA563" i="1"/>
  <c r="AC563" i="1" s="1"/>
  <c r="AA558" i="1"/>
  <c r="AE558" i="1"/>
  <c r="AD558" i="1" s="1"/>
  <c r="AA552" i="1"/>
  <c r="AE556" i="1"/>
  <c r="AD556" i="1" s="1"/>
  <c r="AE552" i="1"/>
  <c r="AD552" i="1" s="1"/>
  <c r="AE550" i="1"/>
  <c r="AD550" i="1" s="1"/>
  <c r="AE546" i="1"/>
  <c r="AD546" i="1" s="1"/>
  <c r="AE544" i="1"/>
  <c r="AD544" i="1" s="1"/>
  <c r="AE540" i="1"/>
  <c r="AD540" i="1" s="1"/>
  <c r="AE534" i="1"/>
  <c r="AD534" i="1" s="1"/>
  <c r="AA538" i="1"/>
  <c r="AE532" i="1"/>
  <c r="AD532" i="1" s="1"/>
  <c r="AA532" i="1"/>
  <c r="AA528" i="1"/>
  <c r="AA522" i="1"/>
  <c r="AE526" i="1"/>
  <c r="AD526" i="1" s="1"/>
  <c r="AA526" i="1"/>
  <c r="AA516" i="1"/>
  <c r="AE520" i="1"/>
  <c r="AD520" i="1" s="1"/>
  <c r="AE516" i="1"/>
  <c r="AD516" i="1" s="1"/>
  <c r="AA510" i="1"/>
  <c r="AE510" i="1"/>
  <c r="AD510" i="1" s="1"/>
  <c r="AA514" i="1"/>
  <c r="AE504" i="1"/>
  <c r="AD504" i="1" s="1"/>
  <c r="AA508" i="1"/>
  <c r="AA504" i="1"/>
  <c r="AA498" i="1"/>
  <c r="AE502" i="1"/>
  <c r="AD502" i="1" s="1"/>
  <c r="AA502" i="1"/>
  <c r="AE494" i="1"/>
  <c r="AD494" i="1" s="1"/>
  <c r="AA492" i="1"/>
  <c r="AE496" i="1"/>
  <c r="AD496" i="1" s="1"/>
  <c r="AA486" i="1"/>
  <c r="AE490" i="1"/>
  <c r="AD490" i="1" s="1"/>
  <c r="AE486" i="1"/>
  <c r="AD486" i="1" s="1"/>
  <c r="AA480" i="1"/>
  <c r="AE484" i="1"/>
  <c r="AD484" i="1" s="1"/>
  <c r="AA478" i="1"/>
  <c r="AE479" i="1"/>
  <c r="AD479" i="1" s="1"/>
  <c r="AA468" i="1"/>
  <c r="AE472" i="1"/>
  <c r="AD472" i="1" s="1"/>
  <c r="AE468" i="1"/>
  <c r="AD468" i="1" s="1"/>
  <c r="AE462" i="1"/>
  <c r="AD462" i="1" s="1"/>
  <c r="AA466" i="1"/>
  <c r="AE456" i="1"/>
  <c r="AA456" i="1"/>
  <c r="AE460" i="1"/>
  <c r="AD460" i="1" s="1"/>
  <c r="AE454" i="1"/>
  <c r="AD454" i="1" s="1"/>
  <c r="AE450" i="1"/>
  <c r="AD450" i="1" s="1"/>
  <c r="AE444" i="1"/>
  <c r="AD444" i="1" s="1"/>
  <c r="AA448" i="1"/>
  <c r="AA444" i="1"/>
  <c r="AE442" i="1"/>
  <c r="AD442" i="1" s="1"/>
  <c r="AE438" i="1"/>
  <c r="AD438" i="1" s="1"/>
  <c r="AE432" i="1"/>
  <c r="AD432" i="1" s="1"/>
  <c r="AA436" i="1"/>
  <c r="AA432" i="1"/>
  <c r="AE426" i="1"/>
  <c r="AD426" i="1" s="1"/>
  <c r="AA430" i="1"/>
  <c r="AE424" i="1"/>
  <c r="AD424" i="1" s="1"/>
  <c r="AE420" i="1"/>
  <c r="AD420" i="1" s="1"/>
  <c r="AE418" i="1"/>
  <c r="AD418" i="1" s="1"/>
  <c r="AE414" i="1"/>
  <c r="AD414" i="1" s="1"/>
  <c r="AA408" i="1"/>
  <c r="AE412" i="1"/>
  <c r="AD412" i="1" s="1"/>
  <c r="AE408" i="1"/>
  <c r="AD408" i="1" s="1"/>
  <c r="AA402" i="1"/>
  <c r="AE406" i="1"/>
  <c r="AD406" i="1" s="1"/>
  <c r="AE402" i="1"/>
  <c r="AD402" i="1" s="1"/>
  <c r="AA400" i="1"/>
  <c r="AA394" i="1"/>
  <c r="AE395" i="1"/>
  <c r="AD395" i="1" s="1"/>
  <c r="AA384" i="1"/>
  <c r="AE384" i="1"/>
  <c r="AA388" i="1"/>
  <c r="AE378" i="1"/>
  <c r="AD378" i="1" s="1"/>
  <c r="AA382" i="1"/>
  <c r="AA378" i="1"/>
  <c r="AE376" i="1"/>
  <c r="AD376" i="1" s="1"/>
  <c r="AE372" i="1"/>
  <c r="AD372" i="1" s="1"/>
  <c r="AA376" i="1"/>
  <c r="AA366" i="1"/>
  <c r="AE370" i="1"/>
  <c r="AD370" i="1" s="1"/>
  <c r="AE366" i="1"/>
  <c r="AD366" i="1" s="1"/>
  <c r="AE364" i="1"/>
  <c r="AD364" i="1" s="1"/>
  <c r="AE360" i="1"/>
  <c r="AD360" i="1" s="1"/>
  <c r="Q426" i="1"/>
  <c r="AA311" i="1"/>
  <c r="AC311" i="1" s="1"/>
  <c r="AA323" i="1"/>
  <c r="AC323" i="1" s="1"/>
  <c r="AA340" i="1"/>
  <c r="AC340" i="1" s="1"/>
  <c r="AA352" i="1"/>
  <c r="AB352" i="1" s="1"/>
  <c r="AA358" i="1"/>
  <c r="AB358" i="1" s="1"/>
  <c r="AE300" i="1"/>
  <c r="AD300" i="1" s="1"/>
  <c r="Q438" i="1"/>
  <c r="AA347" i="1"/>
  <c r="AC347" i="1" s="1"/>
  <c r="AA353" i="1"/>
  <c r="AC353" i="1" s="1"/>
  <c r="AA359" i="1"/>
  <c r="AC359" i="1" s="1"/>
  <c r="AA305" i="1"/>
  <c r="AC305" i="1" s="1"/>
  <c r="AA317" i="1"/>
  <c r="AC317" i="1" s="1"/>
  <c r="AA335" i="1"/>
  <c r="AB335" i="1" s="1"/>
  <c r="Q312" i="1"/>
  <c r="Q348" i="1"/>
  <c r="AE355" i="1"/>
  <c r="AD355" i="1" s="1"/>
  <c r="AE358" i="1"/>
  <c r="AD358" i="1" s="1"/>
  <c r="AE354" i="1"/>
  <c r="AD354" i="1" s="1"/>
  <c r="AE352" i="1"/>
  <c r="AD352" i="1" s="1"/>
  <c r="AE348" i="1"/>
  <c r="AE346" i="1"/>
  <c r="AD346" i="1" s="1"/>
  <c r="AA346" i="1"/>
  <c r="AA342" i="1"/>
  <c r="AA336" i="1"/>
  <c r="AE336" i="1"/>
  <c r="AD336" i="1" s="1"/>
  <c r="AA341" i="1"/>
  <c r="AE340" i="1"/>
  <c r="AD340" i="1" s="1"/>
  <c r="Q558" i="1"/>
  <c r="Q552" i="1"/>
  <c r="Q546" i="1"/>
  <c r="L546" i="1"/>
  <c r="AA546" i="1" s="1"/>
  <c r="L540" i="1"/>
  <c r="AA540" i="1" s="1"/>
  <c r="L534" i="1"/>
  <c r="AA534" i="1" s="1"/>
  <c r="Q528" i="1"/>
  <c r="Q522" i="1"/>
  <c r="Q516" i="1"/>
  <c r="Q510" i="1"/>
  <c r="Q504" i="1"/>
  <c r="Q498" i="1"/>
  <c r="Q492" i="1"/>
  <c r="Q486" i="1"/>
  <c r="P480" i="1"/>
  <c r="AE480" i="1" s="1"/>
  <c r="Q474" i="1"/>
  <c r="L474" i="1"/>
  <c r="AA474" i="1" s="1"/>
  <c r="Q468" i="1"/>
  <c r="Q462" i="1"/>
  <c r="Q456" i="1"/>
  <c r="L450" i="1"/>
  <c r="AA450" i="1" s="1"/>
  <c r="Q444" i="1"/>
  <c r="L438" i="1"/>
  <c r="AA438" i="1" s="1"/>
  <c r="Q432" i="1"/>
  <c r="L426" i="1"/>
  <c r="AA426" i="1" s="1"/>
  <c r="L420" i="1"/>
  <c r="AA420" i="1" s="1"/>
  <c r="L414" i="1"/>
  <c r="AA414" i="1" s="1"/>
  <c r="Q408" i="1"/>
  <c r="Q402" i="1"/>
  <c r="L396" i="1"/>
  <c r="AA396" i="1" s="1"/>
  <c r="L390" i="1"/>
  <c r="AA390" i="1" s="1"/>
  <c r="Q384" i="1"/>
  <c r="Q378" i="1"/>
  <c r="Q372" i="1"/>
  <c r="Q366" i="1"/>
  <c r="L360" i="1"/>
  <c r="AA360" i="1" s="1"/>
  <c r="Q354" i="1"/>
  <c r="L354" i="1"/>
  <c r="AA354" i="1" s="1"/>
  <c r="L348" i="1"/>
  <c r="AA348" i="1" s="1"/>
  <c r="Q342" i="1"/>
  <c r="Q336" i="1"/>
  <c r="AE334" i="1"/>
  <c r="AD334" i="1" s="1"/>
  <c r="AE330" i="1"/>
  <c r="AD330" i="1" s="1"/>
  <c r="AE328" i="1"/>
  <c r="AD328" i="1" s="1"/>
  <c r="AE324" i="1"/>
  <c r="AD324" i="1" s="1"/>
  <c r="AA329" i="1"/>
  <c r="AE322" i="1"/>
  <c r="AD322" i="1" s="1"/>
  <c r="AE318" i="1"/>
  <c r="AD318" i="1" s="1"/>
  <c r="AE312" i="1"/>
  <c r="AD312" i="1" s="1"/>
  <c r="AA316" i="1"/>
  <c r="AA306" i="1"/>
  <c r="AE310" i="1"/>
  <c r="AD310" i="1" s="1"/>
  <c r="AE306" i="1"/>
  <c r="AA300" i="1"/>
  <c r="AE304" i="1"/>
  <c r="AD304" i="1" s="1"/>
  <c r="AA304" i="1"/>
  <c r="Q330" i="1"/>
  <c r="L330" i="1"/>
  <c r="AA330" i="1" s="1"/>
  <c r="L324" i="1"/>
  <c r="AA324" i="1" s="1"/>
  <c r="L318" i="1"/>
  <c r="AA318" i="1" s="1"/>
  <c r="L312" i="1"/>
  <c r="AA312" i="1" s="1"/>
  <c r="Q306" i="1"/>
  <c r="Q300" i="1"/>
  <c r="AE298" i="1"/>
  <c r="AD298" i="1" s="1"/>
  <c r="AE294" i="1"/>
  <c r="AD294" i="1" s="1"/>
  <c r="AA299" i="1"/>
  <c r="Q294" i="1"/>
  <c r="L294" i="1"/>
  <c r="AA294" i="1" s="1"/>
  <c r="N288" i="1"/>
  <c r="O288" i="1" s="1"/>
  <c r="P288" i="1" s="1"/>
  <c r="AE288" i="1" s="1"/>
  <c r="AD288" i="1" s="1"/>
  <c r="N216" i="1"/>
  <c r="O216" i="1" s="1"/>
  <c r="Q216" i="1" s="1"/>
  <c r="N156" i="1"/>
  <c r="O156" i="1" s="1"/>
  <c r="N114" i="1"/>
  <c r="O114" i="1" s="1"/>
  <c r="P114" i="1" s="1"/>
  <c r="AE114" i="1" s="1"/>
  <c r="AD114" i="1" s="1"/>
  <c r="N264" i="1"/>
  <c r="O264" i="1" s="1"/>
  <c r="Q264" i="1" s="1"/>
  <c r="N198" i="1"/>
  <c r="O198" i="1" s="1"/>
  <c r="Q198" i="1" s="1"/>
  <c r="N102" i="1"/>
  <c r="O102" i="1" s="1"/>
  <c r="Q102" i="1" s="1"/>
  <c r="N252" i="1"/>
  <c r="O252" i="1" s="1"/>
  <c r="P252" i="1" s="1"/>
  <c r="AE252" i="1" s="1"/>
  <c r="AD252" i="1" s="1"/>
  <c r="N144" i="1"/>
  <c r="O144" i="1" s="1"/>
  <c r="P144" i="1" s="1"/>
  <c r="AE144" i="1" s="1"/>
  <c r="AD144" i="1" s="1"/>
  <c r="H210" i="13"/>
  <c r="N276" i="1"/>
  <c r="O276" i="1" s="1"/>
  <c r="Q276" i="1" s="1"/>
  <c r="N126" i="1"/>
  <c r="O126" i="1" s="1"/>
  <c r="P126" i="1" s="1"/>
  <c r="AE126" i="1" s="1"/>
  <c r="AD126" i="1" s="1"/>
  <c r="N240" i="1"/>
  <c r="O240" i="1" s="1"/>
  <c r="Q240" i="1" s="1"/>
  <c r="N186" i="1"/>
  <c r="O186" i="1" s="1"/>
  <c r="Q186" i="1" s="1"/>
  <c r="N174" i="1"/>
  <c r="O174" i="1" s="1"/>
  <c r="Q174" i="1" s="1"/>
  <c r="N132" i="1"/>
  <c r="O132" i="1" s="1"/>
  <c r="Q132" i="1" s="1"/>
  <c r="N282" i="1"/>
  <c r="O282" i="1" s="1"/>
  <c r="Q282" i="1" s="1"/>
  <c r="N222" i="1"/>
  <c r="O222" i="1" s="1"/>
  <c r="P222" i="1" s="1"/>
  <c r="AE222" i="1" s="1"/>
  <c r="AD222" i="1" s="1"/>
  <c r="N162" i="1"/>
  <c r="O162" i="1" s="1"/>
  <c r="P162" i="1" s="1"/>
  <c r="AE162" i="1" s="1"/>
  <c r="N120" i="1"/>
  <c r="O120" i="1" s="1"/>
  <c r="P120" i="1" s="1"/>
  <c r="AE120" i="1" s="1"/>
  <c r="N108" i="1"/>
  <c r="O108" i="1" s="1"/>
  <c r="N270" i="1"/>
  <c r="O270" i="1" s="1"/>
  <c r="Q270" i="1" s="1"/>
  <c r="N210" i="1"/>
  <c r="O210" i="1" s="1"/>
  <c r="P210" i="1" s="1"/>
  <c r="AE210" i="1" s="1"/>
  <c r="AD210" i="1" s="1"/>
  <c r="N150" i="1"/>
  <c r="O150" i="1" s="1"/>
  <c r="Q150" i="1" s="1"/>
  <c r="N258" i="1"/>
  <c r="O258" i="1" s="1"/>
  <c r="Q258" i="1" s="1"/>
  <c r="N246" i="1"/>
  <c r="O246" i="1" s="1"/>
  <c r="Q246" i="1" s="1"/>
  <c r="N192" i="1"/>
  <c r="O192" i="1" s="1"/>
  <c r="P192" i="1" s="1"/>
  <c r="AE192" i="1" s="1"/>
  <c r="AD192" i="1" s="1"/>
  <c r="N96" i="1"/>
  <c r="O96" i="1" s="1"/>
  <c r="Q96" i="1" s="1"/>
  <c r="N180" i="1"/>
  <c r="O180" i="1" s="1"/>
  <c r="P180" i="1" s="1"/>
  <c r="AE180" i="1" s="1"/>
  <c r="AD180" i="1" s="1"/>
  <c r="N138" i="1"/>
  <c r="O138" i="1" s="1"/>
  <c r="Q138" i="1" s="1"/>
  <c r="AE84" i="1"/>
  <c r="AD84" i="1" s="1"/>
  <c r="N228" i="1"/>
  <c r="O228" i="1" s="1"/>
  <c r="P228" i="1" s="1"/>
  <c r="AE228" i="1" s="1"/>
  <c r="AD228" i="1" s="1"/>
  <c r="N168" i="1"/>
  <c r="O168" i="1" s="1"/>
  <c r="AE111" i="1"/>
  <c r="AD111" i="1" s="1"/>
  <c r="AE123" i="1"/>
  <c r="AD123" i="1" s="1"/>
  <c r="AA191" i="1"/>
  <c r="AC191" i="1" s="1"/>
  <c r="AE166" i="1"/>
  <c r="AD166" i="1" s="1"/>
  <c r="AE181" i="1"/>
  <c r="AD181" i="1" s="1"/>
  <c r="AE200" i="1"/>
  <c r="AD200" i="1" s="1"/>
  <c r="AE250" i="1"/>
  <c r="AD250" i="1" s="1"/>
  <c r="AE284" i="1"/>
  <c r="AD284" i="1" s="1"/>
  <c r="AE154" i="1"/>
  <c r="AD154" i="1" s="1"/>
  <c r="AE170" i="1"/>
  <c r="AD170" i="1" s="1"/>
  <c r="AE214" i="1"/>
  <c r="AD214" i="1" s="1"/>
  <c r="AE229" i="1"/>
  <c r="AD229" i="1" s="1"/>
  <c r="AE292" i="1"/>
  <c r="AD292" i="1" s="1"/>
  <c r="AE106" i="1"/>
  <c r="AD106" i="1" s="1"/>
  <c r="AE159" i="1"/>
  <c r="AD159" i="1" s="1"/>
  <c r="AE178" i="1"/>
  <c r="AD178" i="1" s="1"/>
  <c r="AA218" i="1"/>
  <c r="AC218" i="1" s="1"/>
  <c r="AE122" i="1"/>
  <c r="AD122" i="1" s="1"/>
  <c r="AE160" i="1"/>
  <c r="AD160" i="1" s="1"/>
  <c r="AE244" i="1"/>
  <c r="AD244" i="1" s="1"/>
  <c r="AE259" i="1"/>
  <c r="AD259" i="1" s="1"/>
  <c r="AE263" i="1"/>
  <c r="AD263" i="1" s="1"/>
  <c r="AA293" i="1"/>
  <c r="AC293" i="1" s="1"/>
  <c r="AA272" i="1"/>
  <c r="AC272" i="1" s="1"/>
  <c r="AA161" i="1"/>
  <c r="AC161" i="1" s="1"/>
  <c r="AE177" i="1"/>
  <c r="AD177" i="1" s="1"/>
  <c r="AE196" i="1"/>
  <c r="AD196" i="1" s="1"/>
  <c r="AA147" i="1"/>
  <c r="AC147" i="1" s="1"/>
  <c r="AA232" i="1"/>
  <c r="AC232" i="1" s="1"/>
  <c r="AA268" i="1"/>
  <c r="AB268" i="1" s="1"/>
  <c r="AA286" i="1"/>
  <c r="AC286" i="1" s="1"/>
  <c r="AA140" i="1"/>
  <c r="AC140" i="1" s="1"/>
  <c r="AA254" i="1"/>
  <c r="AC254" i="1" s="1"/>
  <c r="AA226" i="1"/>
  <c r="AC226" i="1" s="1"/>
  <c r="AE272" i="1"/>
  <c r="AD272" i="1" s="1"/>
  <c r="AA81" i="1"/>
  <c r="AC81" i="1" s="1"/>
  <c r="AE100" i="1"/>
  <c r="AD100" i="1" s="1"/>
  <c r="AE172" i="1"/>
  <c r="AD172" i="1" s="1"/>
  <c r="AA251" i="1"/>
  <c r="AC251" i="1" s="1"/>
  <c r="AE267" i="1"/>
  <c r="AD267" i="1" s="1"/>
  <c r="AA153" i="1"/>
  <c r="AC153" i="1" s="1"/>
  <c r="AE157" i="1"/>
  <c r="AD157" i="1" s="1"/>
  <c r="AA179" i="1"/>
  <c r="AB179" i="1" s="1"/>
  <c r="AA220" i="1"/>
  <c r="AC220" i="1" s="1"/>
  <c r="AE256" i="1"/>
  <c r="AD256" i="1" s="1"/>
  <c r="AE271" i="1"/>
  <c r="AD271" i="1" s="1"/>
  <c r="AA274" i="1"/>
  <c r="AC274" i="1" s="1"/>
  <c r="AA173" i="1"/>
  <c r="AC173" i="1" s="1"/>
  <c r="AA257" i="1"/>
  <c r="AB257" i="1" s="1"/>
  <c r="AA279" i="1"/>
  <c r="AC279" i="1" s="1"/>
  <c r="AA107" i="1"/>
  <c r="AC107" i="1" s="1"/>
  <c r="AE112" i="1"/>
  <c r="AD112" i="1" s="1"/>
  <c r="AA215" i="1"/>
  <c r="AB215" i="1" s="1"/>
  <c r="AE203" i="1"/>
  <c r="AD203" i="1" s="1"/>
  <c r="AA216" i="1"/>
  <c r="AC216" i="1" s="1"/>
  <c r="AE249" i="1"/>
  <c r="AD249" i="1" s="1"/>
  <c r="AE260" i="1"/>
  <c r="AD260" i="1" s="1"/>
  <c r="AE226" i="1"/>
  <c r="AD226" i="1" s="1"/>
  <c r="AA89" i="1"/>
  <c r="AC89" i="1" s="1"/>
  <c r="AA137" i="1"/>
  <c r="AC137" i="1" s="1"/>
  <c r="AA148" i="1"/>
  <c r="AC148" i="1" s="1"/>
  <c r="AE227" i="1"/>
  <c r="AD227" i="1" s="1"/>
  <c r="AE98" i="1"/>
  <c r="AD98" i="1" s="1"/>
  <c r="AE105" i="1"/>
  <c r="AD105" i="1" s="1"/>
  <c r="AE116" i="1"/>
  <c r="AD116" i="1" s="1"/>
  <c r="AE142" i="1"/>
  <c r="AD142" i="1" s="1"/>
  <c r="AA177" i="1"/>
  <c r="AC177" i="1" s="1"/>
  <c r="AE189" i="1"/>
  <c r="AD189" i="1" s="1"/>
  <c r="AA280" i="1"/>
  <c r="AC280" i="1" s="1"/>
  <c r="AE82" i="1"/>
  <c r="AD82" i="1" s="1"/>
  <c r="AA86" i="1"/>
  <c r="AC86" i="1" s="1"/>
  <c r="AE146" i="1"/>
  <c r="AD146" i="1" s="1"/>
  <c r="AE197" i="1"/>
  <c r="AD197" i="1" s="1"/>
  <c r="AE225" i="1"/>
  <c r="AD225" i="1" s="1"/>
  <c r="AA241" i="1"/>
  <c r="AC241" i="1" s="1"/>
  <c r="AA245" i="1"/>
  <c r="AC245" i="1" s="1"/>
  <c r="AE253" i="1"/>
  <c r="AD253" i="1" s="1"/>
  <c r="AE80" i="1"/>
  <c r="AD80" i="1" s="1"/>
  <c r="AA94" i="1"/>
  <c r="AB94" i="1" s="1"/>
  <c r="AA101" i="1"/>
  <c r="AB101" i="1" s="1"/>
  <c r="AE109" i="1"/>
  <c r="AD109" i="1" s="1"/>
  <c r="AE113" i="1"/>
  <c r="AD113" i="1" s="1"/>
  <c r="AE135" i="1"/>
  <c r="AD135" i="1" s="1"/>
  <c r="AE163" i="1"/>
  <c r="AD163" i="1" s="1"/>
  <c r="AE167" i="1"/>
  <c r="AD167" i="1" s="1"/>
  <c r="AA185" i="1"/>
  <c r="AB185" i="1" s="1"/>
  <c r="AA267" i="1"/>
  <c r="AC267" i="1" s="1"/>
  <c r="AE278" i="1"/>
  <c r="AD278" i="1" s="1"/>
  <c r="AE125" i="1"/>
  <c r="AD125" i="1" s="1"/>
  <c r="AE194" i="1"/>
  <c r="AD194" i="1" s="1"/>
  <c r="AE92" i="1"/>
  <c r="AD92" i="1" s="1"/>
  <c r="AE136" i="1"/>
  <c r="AD136" i="1" s="1"/>
  <c r="AE183" i="1"/>
  <c r="AD183" i="1" s="1"/>
  <c r="AA202" i="1"/>
  <c r="AB202" i="1" s="1"/>
  <c r="AE262" i="1"/>
  <c r="AD262" i="1" s="1"/>
  <c r="AE274" i="1"/>
  <c r="AD274" i="1" s="1"/>
  <c r="AE290" i="1"/>
  <c r="AD290" i="1" s="1"/>
  <c r="AE103" i="1"/>
  <c r="AD103" i="1" s="1"/>
  <c r="AE118" i="1"/>
  <c r="AD118" i="1" s="1"/>
  <c r="AE187" i="1"/>
  <c r="AD187" i="1" s="1"/>
  <c r="AE212" i="1"/>
  <c r="AD212" i="1" s="1"/>
  <c r="AA144" i="1"/>
  <c r="AC144" i="1" s="1"/>
  <c r="AA145" i="1" s="1"/>
  <c r="AA174" i="1"/>
  <c r="AB174" i="1" s="1"/>
  <c r="AA90" i="1"/>
  <c r="AC90" i="1" s="1"/>
  <c r="AA91" i="1" s="1"/>
  <c r="AA246" i="1"/>
  <c r="AC246" i="1" s="1"/>
  <c r="AE165" i="1"/>
  <c r="AD165" i="1" s="1"/>
  <c r="AA165" i="1"/>
  <c r="AC165" i="1" s="1"/>
  <c r="AE231" i="1"/>
  <c r="AD231" i="1" s="1"/>
  <c r="AA231" i="1"/>
  <c r="AB231" i="1" s="1"/>
  <c r="AE220" i="1"/>
  <c r="AD220" i="1" s="1"/>
  <c r="AA117" i="1"/>
  <c r="AC117" i="1" s="1"/>
  <c r="AA198" i="1"/>
  <c r="AC198" i="1" s="1"/>
  <c r="AA199" i="1" s="1"/>
  <c r="AA219" i="1"/>
  <c r="AA114" i="1"/>
  <c r="AC114" i="1" s="1"/>
  <c r="AA115" i="1" s="1"/>
  <c r="AA195" i="1"/>
  <c r="AC195" i="1" s="1"/>
  <c r="AE221" i="1"/>
  <c r="AD221" i="1" s="1"/>
  <c r="AA221" i="1"/>
  <c r="AB221" i="1" s="1"/>
  <c r="AA264" i="1"/>
  <c r="AB264" i="1" s="1"/>
  <c r="AA118" i="1"/>
  <c r="AC118" i="1" s="1"/>
  <c r="AE124" i="1"/>
  <c r="AD124" i="1" s="1"/>
  <c r="AA141" i="1"/>
  <c r="AC141" i="1" s="1"/>
  <c r="AA217" i="1"/>
  <c r="AB217" i="1" s="1"/>
  <c r="AA261" i="1"/>
  <c r="AC261" i="1" s="1"/>
  <c r="AA270" i="1"/>
  <c r="AC270" i="1" s="1"/>
  <c r="AA87" i="1"/>
  <c r="AC87" i="1" s="1"/>
  <c r="AA138" i="1"/>
  <c r="AB138" i="1" s="1"/>
  <c r="AE185" i="1"/>
  <c r="AD185" i="1" s="1"/>
  <c r="AA190" i="1"/>
  <c r="AB190" i="1" s="1"/>
  <c r="AE190" i="1"/>
  <c r="AD190" i="1" s="1"/>
  <c r="AE213" i="1"/>
  <c r="AD213" i="1" s="1"/>
  <c r="AA213" i="1"/>
  <c r="AC213" i="1" s="1"/>
  <c r="AE217" i="1"/>
  <c r="AD217" i="1" s="1"/>
  <c r="AA111" i="1"/>
  <c r="AC111" i="1" s="1"/>
  <c r="AA125" i="1"/>
  <c r="AC125" i="1" s="1"/>
  <c r="AA135" i="1"/>
  <c r="AC135" i="1" s="1"/>
  <c r="AA142" i="1"/>
  <c r="AC142" i="1" s="1"/>
  <c r="AA203" i="1"/>
  <c r="AC203" i="1" s="1"/>
  <c r="AA225" i="1"/>
  <c r="AB225" i="1" s="1"/>
  <c r="AA265" i="1"/>
  <c r="AC265" i="1" s="1"/>
  <c r="AE89" i="1"/>
  <c r="AD89" i="1" s="1"/>
  <c r="AE94" i="1"/>
  <c r="AD94" i="1" s="1"/>
  <c r="AE99" i="1"/>
  <c r="AD99" i="1" s="1"/>
  <c r="AA99" i="1"/>
  <c r="AC99" i="1" s="1"/>
  <c r="AA159" i="1"/>
  <c r="AC159" i="1" s="1"/>
  <c r="AA189" i="1"/>
  <c r="AB189" i="1" s="1"/>
  <c r="AE219" i="1"/>
  <c r="AD219" i="1" s="1"/>
  <c r="AE268" i="1"/>
  <c r="AD268" i="1" s="1"/>
  <c r="AA273" i="1"/>
  <c r="AA276" i="1"/>
  <c r="AC276" i="1" s="1"/>
  <c r="AA166" i="1"/>
  <c r="AC166" i="1" s="1"/>
  <c r="AE184" i="1"/>
  <c r="AD184" i="1" s="1"/>
  <c r="AA184" i="1"/>
  <c r="AC184" i="1" s="1"/>
  <c r="AA255" i="1"/>
  <c r="AC255" i="1" s="1"/>
  <c r="AA271" i="1"/>
  <c r="AC271" i="1" s="1"/>
  <c r="AE286" i="1"/>
  <c r="AD286" i="1" s="1"/>
  <c r="AE291" i="1"/>
  <c r="AD291" i="1" s="1"/>
  <c r="AA291" i="1"/>
  <c r="AC291" i="1" s="1"/>
  <c r="AA78" i="1"/>
  <c r="AC78" i="1" s="1"/>
  <c r="AA79" i="1" s="1"/>
  <c r="AE86" i="1"/>
  <c r="AD86" i="1" s="1"/>
  <c r="AA95" i="1"/>
  <c r="AC95" i="1" s="1"/>
  <c r="AA105" i="1"/>
  <c r="AC105" i="1" s="1"/>
  <c r="AA143" i="1"/>
  <c r="AC143" i="1" s="1"/>
  <c r="AE161" i="1"/>
  <c r="AD161" i="1" s="1"/>
  <c r="AE191" i="1"/>
  <c r="AD191" i="1" s="1"/>
  <c r="AE230" i="1"/>
  <c r="AD230" i="1" s="1"/>
  <c r="AE232" i="1"/>
  <c r="AD232" i="1" s="1"/>
  <c r="AE243" i="1"/>
  <c r="AD243" i="1" s="1"/>
  <c r="AA243" i="1"/>
  <c r="AC243" i="1" s="1"/>
  <c r="AA269" i="1"/>
  <c r="AB269" i="1" s="1"/>
  <c r="AE275" i="1"/>
  <c r="AD275" i="1" s="1"/>
  <c r="AA275" i="1"/>
  <c r="AC275" i="1" s="1"/>
  <c r="AA82" i="1"/>
  <c r="AC82" i="1" s="1"/>
  <c r="AE88" i="1"/>
  <c r="AD88" i="1" s="1"/>
  <c r="AE93" i="1"/>
  <c r="AD93" i="1" s="1"/>
  <c r="AA93" i="1"/>
  <c r="AC93" i="1" s="1"/>
  <c r="AE134" i="1"/>
  <c r="AD134" i="1" s="1"/>
  <c r="AE148" i="1"/>
  <c r="AD148" i="1" s="1"/>
  <c r="AA150" i="1"/>
  <c r="AC150" i="1" s="1"/>
  <c r="AA151" i="1" s="1"/>
  <c r="AC151" i="1" s="1"/>
  <c r="AE171" i="1"/>
  <c r="AD171" i="1" s="1"/>
  <c r="AA171" i="1"/>
  <c r="AC171" i="1" s="1"/>
  <c r="AE218" i="1"/>
  <c r="AD218" i="1" s="1"/>
  <c r="AE223" i="1"/>
  <c r="AD223" i="1" s="1"/>
  <c r="AA256" i="1"/>
  <c r="AC256" i="1" s="1"/>
  <c r="AA287" i="1"/>
  <c r="AC287" i="1" s="1"/>
  <c r="AA113" i="1"/>
  <c r="AB113" i="1" s="1"/>
  <c r="AA123" i="1"/>
  <c r="AC123" i="1" s="1"/>
  <c r="AA154" i="1"/>
  <c r="AC154" i="1" s="1"/>
  <c r="AE158" i="1"/>
  <c r="AD158" i="1" s="1"/>
  <c r="AA180" i="1"/>
  <c r="AC180" i="1" s="1"/>
  <c r="AE215" i="1"/>
  <c r="AD215" i="1" s="1"/>
  <c r="AA233" i="1"/>
  <c r="AB233" i="1" s="1"/>
  <c r="AA249" i="1"/>
  <c r="AC249" i="1" s="1"/>
  <c r="AE273" i="1"/>
  <c r="AD273" i="1" s="1"/>
  <c r="AE280" i="1"/>
  <c r="AD280" i="1" s="1"/>
  <c r="AE285" i="1"/>
  <c r="AD285" i="1" s="1"/>
  <c r="AA285" i="1"/>
  <c r="AC285" i="1" s="1"/>
  <c r="AA278" i="1"/>
  <c r="AC278" i="1" s="1"/>
  <c r="AA281" i="1"/>
  <c r="AB281" i="1" s="1"/>
  <c r="AE107" i="1"/>
  <c r="AD107" i="1" s="1"/>
  <c r="AE110" i="1"/>
  <c r="AD110" i="1" s="1"/>
  <c r="AA119" i="1"/>
  <c r="AB119" i="1" s="1"/>
  <c r="AA132" i="1"/>
  <c r="AC132" i="1" s="1"/>
  <c r="AA133" i="1" s="1"/>
  <c r="AE153" i="1"/>
  <c r="AD153" i="1" s="1"/>
  <c r="AA155" i="1"/>
  <c r="AB155" i="1" s="1"/>
  <c r="AA162" i="1"/>
  <c r="AC162" i="1" s="1"/>
  <c r="AA178" i="1"/>
  <c r="AC178" i="1" s="1"/>
  <c r="AE182" i="1"/>
  <c r="AD182" i="1" s="1"/>
  <c r="AE188" i="1"/>
  <c r="AD188" i="1" s="1"/>
  <c r="AE201" i="1"/>
  <c r="AD201" i="1" s="1"/>
  <c r="AA250" i="1"/>
  <c r="AB250" i="1" s="1"/>
  <c r="AE254" i="1"/>
  <c r="AD254" i="1" s="1"/>
  <c r="AA83" i="1"/>
  <c r="AC83" i="1" s="1"/>
  <c r="AE97" i="1"/>
  <c r="AD97" i="1" s="1"/>
  <c r="AE117" i="1"/>
  <c r="AD117" i="1" s="1"/>
  <c r="AA136" i="1"/>
  <c r="AC136" i="1" s="1"/>
  <c r="AA139" i="1"/>
  <c r="AC139" i="1" s="1"/>
  <c r="AE195" i="1"/>
  <c r="AD195" i="1" s="1"/>
  <c r="AA197" i="1"/>
  <c r="AC197" i="1" s="1"/>
  <c r="AA240" i="1"/>
  <c r="AC240" i="1" s="1"/>
  <c r="AE261" i="1"/>
  <c r="AD261" i="1" s="1"/>
  <c r="AA263" i="1"/>
  <c r="AC263" i="1" s="1"/>
  <c r="AE289" i="1"/>
  <c r="AD289" i="1" s="1"/>
  <c r="AE81" i="1"/>
  <c r="AD81" i="1" s="1"/>
  <c r="AA88" i="1"/>
  <c r="AC88" i="1" s="1"/>
  <c r="AE101" i="1"/>
  <c r="AD101" i="1" s="1"/>
  <c r="AE104" i="1"/>
  <c r="AD104" i="1" s="1"/>
  <c r="AE147" i="1"/>
  <c r="AD147" i="1" s="1"/>
  <c r="AA149" i="1"/>
  <c r="AC149" i="1" s="1"/>
  <c r="AE173" i="1"/>
  <c r="AD173" i="1" s="1"/>
  <c r="AE176" i="1"/>
  <c r="AD176" i="1" s="1"/>
  <c r="AE211" i="1"/>
  <c r="AD211" i="1" s="1"/>
  <c r="AA222" i="1"/>
  <c r="AC222" i="1" s="1"/>
  <c r="AA244" i="1"/>
  <c r="AC244" i="1" s="1"/>
  <c r="AA247" i="1"/>
  <c r="AC247" i="1" s="1"/>
  <c r="AE293" i="1"/>
  <c r="AD293" i="1" s="1"/>
  <c r="AA290" i="1"/>
  <c r="AA289" i="1"/>
  <c r="AA288" i="1"/>
  <c r="AA292" i="1"/>
  <c r="AA283" i="1"/>
  <c r="AE283" i="1"/>
  <c r="AD283" i="1" s="1"/>
  <c r="AE287" i="1"/>
  <c r="AD287" i="1" s="1"/>
  <c r="AA284" i="1"/>
  <c r="AE279" i="1"/>
  <c r="AD279" i="1" s="1"/>
  <c r="AE277" i="1"/>
  <c r="AD277" i="1" s="1"/>
  <c r="AE281" i="1"/>
  <c r="AD281" i="1" s="1"/>
  <c r="AA277" i="1"/>
  <c r="AE266" i="1"/>
  <c r="AD266" i="1" s="1"/>
  <c r="AE265" i="1"/>
  <c r="AD265" i="1" s="1"/>
  <c r="AE269" i="1"/>
  <c r="AD269" i="1" s="1"/>
  <c r="AA266" i="1"/>
  <c r="AA260" i="1"/>
  <c r="AA259" i="1"/>
  <c r="AA258" i="1"/>
  <c r="AA262" i="1"/>
  <c r="AE255" i="1"/>
  <c r="AD255" i="1" s="1"/>
  <c r="AA253" i="1"/>
  <c r="AA252" i="1"/>
  <c r="AE257" i="1"/>
  <c r="AD257" i="1" s="1"/>
  <c r="AA248" i="1"/>
  <c r="AE248" i="1"/>
  <c r="AD248" i="1" s="1"/>
  <c r="AE247" i="1"/>
  <c r="AD247" i="1" s="1"/>
  <c r="AE251" i="1"/>
  <c r="AD251" i="1" s="1"/>
  <c r="AA242" i="1"/>
  <c r="AE242" i="1"/>
  <c r="AD242" i="1" s="1"/>
  <c r="AE241" i="1"/>
  <c r="AD241" i="1" s="1"/>
  <c r="AE245" i="1"/>
  <c r="AD245" i="1" s="1"/>
  <c r="AA229" i="1"/>
  <c r="AA228" i="1"/>
  <c r="AE233" i="1"/>
  <c r="AD233" i="1" s="1"/>
  <c r="AA230" i="1"/>
  <c r="AA223" i="1"/>
  <c r="AA227" i="1"/>
  <c r="AE224" i="1"/>
  <c r="AD224" i="1" s="1"/>
  <c r="AA224" i="1"/>
  <c r="AA212" i="1"/>
  <c r="AA211" i="1"/>
  <c r="AA210" i="1"/>
  <c r="AA214" i="1"/>
  <c r="AA201" i="1"/>
  <c r="AE202" i="1"/>
  <c r="AD202" i="1" s="1"/>
  <c r="AA200" i="1"/>
  <c r="AA194" i="1"/>
  <c r="AA192" i="1"/>
  <c r="AA196" i="1"/>
  <c r="AA187" i="1"/>
  <c r="AA186" i="1"/>
  <c r="AA188" i="1"/>
  <c r="AA183" i="1"/>
  <c r="AA182" i="1"/>
  <c r="AA181" i="1"/>
  <c r="AA175" i="1"/>
  <c r="AE175" i="1"/>
  <c r="AD175" i="1" s="1"/>
  <c r="AE179" i="1"/>
  <c r="AD179" i="1" s="1"/>
  <c r="AA176" i="1"/>
  <c r="AA170" i="1"/>
  <c r="AA168" i="1"/>
  <c r="AA172" i="1"/>
  <c r="AA164" i="1"/>
  <c r="AA163" i="1"/>
  <c r="AA167" i="1"/>
  <c r="AE164" i="1"/>
  <c r="AD164" i="1" s="1"/>
  <c r="AA158" i="1"/>
  <c r="AA157" i="1"/>
  <c r="AA156" i="1"/>
  <c r="AA160" i="1"/>
  <c r="AA152" i="1"/>
  <c r="AE152" i="1"/>
  <c r="AD152" i="1" s="1"/>
  <c r="AE155" i="1"/>
  <c r="AD155" i="1" s="1"/>
  <c r="AE149" i="1"/>
  <c r="AD149" i="1" s="1"/>
  <c r="AA146" i="1"/>
  <c r="AE141" i="1"/>
  <c r="AD141" i="1" s="1"/>
  <c r="AE140" i="1"/>
  <c r="AD140" i="1" s="1"/>
  <c r="AE139" i="1"/>
  <c r="AD139" i="1" s="1"/>
  <c r="AE143" i="1"/>
  <c r="AD143" i="1" s="1"/>
  <c r="AE137" i="1"/>
  <c r="AD137" i="1" s="1"/>
  <c r="AA134" i="1"/>
  <c r="AA122" i="1"/>
  <c r="AA120" i="1"/>
  <c r="AA124" i="1"/>
  <c r="AE119" i="1"/>
  <c r="AD119" i="1" s="1"/>
  <c r="AA116" i="1"/>
  <c r="AA110" i="1"/>
  <c r="AA108" i="1"/>
  <c r="AA112" i="1"/>
  <c r="AA109" i="1"/>
  <c r="AA104" i="1"/>
  <c r="AA103" i="1"/>
  <c r="AA102" i="1"/>
  <c r="AA106" i="1"/>
  <c r="AA98" i="1"/>
  <c r="AA97" i="1"/>
  <c r="AA96" i="1"/>
  <c r="AA100" i="1"/>
  <c r="AA92" i="1"/>
  <c r="AE95" i="1"/>
  <c r="AD95" i="1" s="1"/>
  <c r="AA84" i="1"/>
  <c r="AE87" i="1"/>
  <c r="AD87" i="1" s="1"/>
  <c r="AA80" i="1"/>
  <c r="AE83" i="1"/>
  <c r="AD83" i="1" s="1"/>
  <c r="N65" i="1"/>
  <c r="N30" i="1"/>
  <c r="N32" i="1"/>
  <c r="N37" i="1"/>
  <c r="N41" i="1"/>
  <c r="N74" i="1"/>
  <c r="N27" i="1"/>
  <c r="N38" i="1"/>
  <c r="N61" i="1"/>
  <c r="N69" i="1"/>
  <c r="N33" i="1"/>
  <c r="N57" i="1"/>
  <c r="N40" i="1"/>
  <c r="N71" i="1"/>
  <c r="N24" i="1"/>
  <c r="N39" i="1"/>
  <c r="N63" i="1"/>
  <c r="N35" i="1"/>
  <c r="N75" i="1"/>
  <c r="N70" i="1"/>
  <c r="N77" i="1"/>
  <c r="N68" i="1"/>
  <c r="N56" i="1"/>
  <c r="N55" i="1"/>
  <c r="N73" i="1"/>
  <c r="N23" i="1"/>
  <c r="N25" i="1"/>
  <c r="N67" i="1"/>
  <c r="N62" i="1"/>
  <c r="N28" i="1"/>
  <c r="N64" i="1"/>
  <c r="N58" i="1"/>
  <c r="N34" i="1"/>
  <c r="N76" i="1"/>
  <c r="N59" i="1"/>
  <c r="AB282" i="1" l="1"/>
  <c r="AB390" i="1"/>
  <c r="AF390" i="1" s="1"/>
  <c r="AC390" i="1"/>
  <c r="AE151" i="1"/>
  <c r="AD151" i="1" s="1"/>
  <c r="AD162" i="1"/>
  <c r="AE133" i="1"/>
  <c r="AD133" i="1" s="1"/>
  <c r="AF437" i="1"/>
  <c r="AE199" i="1"/>
  <c r="AD199" i="1" s="1"/>
  <c r="AF509" i="1"/>
  <c r="AE121" i="1"/>
  <c r="AD121" i="1" s="1"/>
  <c r="AE169" i="1"/>
  <c r="AD169" i="1" s="1"/>
  <c r="AB216" i="1"/>
  <c r="AB479" i="1"/>
  <c r="AF479" i="1" s="1"/>
  <c r="AF521" i="1"/>
  <c r="AE91" i="1"/>
  <c r="AD91" i="1" s="1"/>
  <c r="AF455" i="1"/>
  <c r="AF126" i="1"/>
  <c r="AF401" i="1"/>
  <c r="AB127" i="1"/>
  <c r="AC127" i="1"/>
  <c r="AD120" i="1"/>
  <c r="AE127" i="1"/>
  <c r="AD127" i="1" s="1"/>
  <c r="AF461" i="1"/>
  <c r="AB527" i="1"/>
  <c r="AF527" i="1" s="1"/>
  <c r="AB484" i="1"/>
  <c r="AF484" i="1" s="1"/>
  <c r="AF503" i="1"/>
  <c r="AC395" i="1"/>
  <c r="AF383" i="1"/>
  <c r="AE499" i="1"/>
  <c r="AD499" i="1" s="1"/>
  <c r="AF407" i="1"/>
  <c r="AF371" i="1"/>
  <c r="AF539" i="1"/>
  <c r="AF533" i="1"/>
  <c r="AC334" i="1"/>
  <c r="AC418" i="1"/>
  <c r="AB449" i="1"/>
  <c r="AF449" i="1" s="1"/>
  <c r="AB305" i="1"/>
  <c r="AF305" i="1" s="1"/>
  <c r="AC335" i="1"/>
  <c r="AC401" i="1"/>
  <c r="AC539" i="1"/>
  <c r="AC407" i="1"/>
  <c r="AC328" i="1"/>
  <c r="AC455" i="1"/>
  <c r="AC454" i="1"/>
  <c r="AB473" i="1"/>
  <c r="AF473" i="1" s="1"/>
  <c r="AC461" i="1"/>
  <c r="AC460" i="1"/>
  <c r="AE325" i="1"/>
  <c r="AD325" i="1" s="1"/>
  <c r="AB462" i="1"/>
  <c r="AF462" i="1" s="1"/>
  <c r="AE344" i="1"/>
  <c r="AD344" i="1" s="1"/>
  <c r="AE481" i="1"/>
  <c r="AD481" i="1" s="1"/>
  <c r="AE469" i="1"/>
  <c r="AD469" i="1" s="1"/>
  <c r="AB551" i="1"/>
  <c r="AF551" i="1" s="1"/>
  <c r="AB443" i="1"/>
  <c r="AF443" i="1" s="1"/>
  <c r="AC503" i="1"/>
  <c r="AB323" i="1"/>
  <c r="AF323" i="1" s="1"/>
  <c r="AC322" i="1"/>
  <c r="AE373" i="1"/>
  <c r="AD373" i="1" s="1"/>
  <c r="AE421" i="1"/>
  <c r="AD421" i="1" s="1"/>
  <c r="AB377" i="1"/>
  <c r="AF377" i="1" s="1"/>
  <c r="AC310" i="1"/>
  <c r="AB340" i="1"/>
  <c r="AF340" i="1" s="1"/>
  <c r="AE476" i="1"/>
  <c r="AD476" i="1" s="1"/>
  <c r="AE349" i="1"/>
  <c r="AD349" i="1" s="1"/>
  <c r="AE495" i="1"/>
  <c r="AD495" i="1" s="1"/>
  <c r="AE379" i="1"/>
  <c r="AD379" i="1" s="1"/>
  <c r="AC372" i="1"/>
  <c r="AA373" i="1" s="1"/>
  <c r="AB373" i="1" s="1"/>
  <c r="AC496" i="1"/>
  <c r="AE530" i="1"/>
  <c r="AD530" i="1" s="1"/>
  <c r="AF335" i="1"/>
  <c r="AE385" i="1"/>
  <c r="AD385" i="1" s="1"/>
  <c r="AE553" i="1"/>
  <c r="AD553" i="1" s="1"/>
  <c r="AE409" i="1"/>
  <c r="AD409" i="1" s="1"/>
  <c r="AD348" i="1"/>
  <c r="AD384" i="1"/>
  <c r="AD396" i="1"/>
  <c r="AE398" i="1"/>
  <c r="AB520" i="1"/>
  <c r="AF520" i="1" s="1"/>
  <c r="AC520" i="1"/>
  <c r="AB442" i="1"/>
  <c r="AF442" i="1" s="1"/>
  <c r="AC442" i="1"/>
  <c r="AE392" i="1"/>
  <c r="AD392" i="1" s="1"/>
  <c r="AB431" i="1"/>
  <c r="AF431" i="1" s="1"/>
  <c r="AC389" i="1"/>
  <c r="AB389" i="1"/>
  <c r="AF389" i="1" s="1"/>
  <c r="AC298" i="1"/>
  <c r="AB298" i="1"/>
  <c r="AF298" i="1" s="1"/>
  <c r="AD480" i="1"/>
  <c r="AE487" i="1"/>
  <c r="AD487" i="1" s="1"/>
  <c r="AE415" i="1"/>
  <c r="AD415" i="1" s="1"/>
  <c r="AB497" i="1"/>
  <c r="AF497" i="1" s="1"/>
  <c r="Q156" i="1"/>
  <c r="P156" i="1"/>
  <c r="AE156" i="1" s="1"/>
  <c r="AD156" i="1" s="1"/>
  <c r="P168" i="1"/>
  <c r="AE168" i="1" s="1"/>
  <c r="AD168" i="1" s="1"/>
  <c r="Q168" i="1"/>
  <c r="Q108" i="1"/>
  <c r="P108" i="1"/>
  <c r="AE108" i="1" s="1"/>
  <c r="AD108" i="1" s="1"/>
  <c r="AD306" i="1"/>
  <c r="AE313" i="1"/>
  <c r="AD313" i="1" s="1"/>
  <c r="AE391" i="1"/>
  <c r="AD391" i="1" s="1"/>
  <c r="AD456" i="1"/>
  <c r="AE463" i="1"/>
  <c r="AD463" i="1" s="1"/>
  <c r="AE524" i="1"/>
  <c r="AD524" i="1" s="1"/>
  <c r="AB413" i="1"/>
  <c r="AF413" i="1" s="1"/>
  <c r="AB545" i="1"/>
  <c r="AF545" i="1" s="1"/>
  <c r="AB557" i="1"/>
  <c r="AF557" i="1" s="1"/>
  <c r="AC371" i="1"/>
  <c r="AC412" i="1"/>
  <c r="AC424" i="1"/>
  <c r="AC490" i="1"/>
  <c r="AE361" i="1"/>
  <c r="AD361" i="1" s="1"/>
  <c r="AC383" i="1"/>
  <c r="AE403" i="1"/>
  <c r="AD403" i="1" s="1"/>
  <c r="AE452" i="1"/>
  <c r="AE517" i="1"/>
  <c r="AD517" i="1" s="1"/>
  <c r="AE529" i="1"/>
  <c r="AD529" i="1" s="1"/>
  <c r="AE542" i="1"/>
  <c r="AB317" i="1"/>
  <c r="AF317" i="1" s="1"/>
  <c r="AB365" i="1"/>
  <c r="AF365" i="1" s="1"/>
  <c r="AE500" i="1"/>
  <c r="AD500" i="1" s="1"/>
  <c r="AC533" i="1"/>
  <c r="AE559" i="1"/>
  <c r="AD559" i="1" s="1"/>
  <c r="AE427" i="1"/>
  <c r="AD427" i="1" s="1"/>
  <c r="AF544" i="1"/>
  <c r="AE457" i="1"/>
  <c r="AD457" i="1" s="1"/>
  <c r="AB359" i="1"/>
  <c r="AF359" i="1" s="1"/>
  <c r="AC509" i="1"/>
  <c r="AC521" i="1"/>
  <c r="AB556" i="1"/>
  <c r="AF556" i="1" s="1"/>
  <c r="AB311" i="1"/>
  <c r="AF311" i="1" s="1"/>
  <c r="AB425" i="1"/>
  <c r="AF425" i="1" s="1"/>
  <c r="AC437" i="1"/>
  <c r="AB491" i="1"/>
  <c r="AF491" i="1" s="1"/>
  <c r="AE541" i="1"/>
  <c r="AD541" i="1" s="1"/>
  <c r="AE511" i="1"/>
  <c r="AD511" i="1" s="1"/>
  <c r="AE397" i="1"/>
  <c r="AD397" i="1" s="1"/>
  <c r="AE464" i="1"/>
  <c r="AD464" i="1" s="1"/>
  <c r="AE470" i="1"/>
  <c r="AE433" i="1"/>
  <c r="AD433" i="1" s="1"/>
  <c r="AB370" i="1"/>
  <c r="AF370" i="1" s="1"/>
  <c r="AB406" i="1"/>
  <c r="AF406" i="1" s="1"/>
  <c r="Q120" i="1"/>
  <c r="AE362" i="1"/>
  <c r="AD362" i="1" s="1"/>
  <c r="AB419" i="1"/>
  <c r="AF419" i="1" s="1"/>
  <c r="AE439" i="1"/>
  <c r="AD439" i="1" s="1"/>
  <c r="AE451" i="1"/>
  <c r="AD451" i="1" s="1"/>
  <c r="AB467" i="1"/>
  <c r="AF467" i="1" s="1"/>
  <c r="AE475" i="1"/>
  <c r="AD475" i="1" s="1"/>
  <c r="AB485" i="1"/>
  <c r="AF485" i="1" s="1"/>
  <c r="AB515" i="1"/>
  <c r="AF515" i="1" s="1"/>
  <c r="AE523" i="1"/>
  <c r="AD523" i="1" s="1"/>
  <c r="AC544" i="1"/>
  <c r="AB563" i="1"/>
  <c r="AF563" i="1" s="1"/>
  <c r="AE547" i="1"/>
  <c r="AD547" i="1" s="1"/>
  <c r="AC364" i="1"/>
  <c r="AC472" i="1"/>
  <c r="AC550" i="1"/>
  <c r="Q126" i="1"/>
  <c r="AE301" i="1"/>
  <c r="AD301" i="1" s="1"/>
  <c r="AE367" i="1"/>
  <c r="AD367" i="1" s="1"/>
  <c r="AE482" i="1"/>
  <c r="AD482" i="1" s="1"/>
  <c r="AE493" i="1"/>
  <c r="AD493" i="1" s="1"/>
  <c r="AE445" i="1"/>
  <c r="AD445" i="1" s="1"/>
  <c r="AC558" i="1"/>
  <c r="AA559" i="1" s="1"/>
  <c r="AB558" i="1"/>
  <c r="AF558" i="1" s="1"/>
  <c r="AE560" i="1"/>
  <c r="AC552" i="1"/>
  <c r="AA553" i="1" s="1"/>
  <c r="AB552" i="1"/>
  <c r="AF552" i="1" s="1"/>
  <c r="AE554" i="1"/>
  <c r="AC546" i="1"/>
  <c r="AA547" i="1" s="1"/>
  <c r="AB546" i="1"/>
  <c r="AF546" i="1" s="1"/>
  <c r="AF550" i="1"/>
  <c r="AE548" i="1"/>
  <c r="AC540" i="1"/>
  <c r="AA541" i="1" s="1"/>
  <c r="AB540" i="1"/>
  <c r="AF540" i="1" s="1"/>
  <c r="AC534" i="1"/>
  <c r="AA535" i="1" s="1"/>
  <c r="AB534" i="1"/>
  <c r="AF534" i="1" s="1"/>
  <c r="AB538" i="1"/>
  <c r="AF538" i="1" s="1"/>
  <c r="AC538" i="1"/>
  <c r="AE536" i="1"/>
  <c r="AC528" i="1"/>
  <c r="AA529" i="1" s="1"/>
  <c r="AB528" i="1"/>
  <c r="AF528" i="1" s="1"/>
  <c r="AB532" i="1"/>
  <c r="AF532" i="1" s="1"/>
  <c r="AC532" i="1"/>
  <c r="AC522" i="1"/>
  <c r="AA523" i="1" s="1"/>
  <c r="AB522" i="1"/>
  <c r="AF522" i="1" s="1"/>
  <c r="AB526" i="1"/>
  <c r="AF526" i="1" s="1"/>
  <c r="AC526" i="1"/>
  <c r="AC516" i="1"/>
  <c r="AA517" i="1" s="1"/>
  <c r="AB516" i="1"/>
  <c r="AF516" i="1" s="1"/>
  <c r="AE518" i="1"/>
  <c r="AB514" i="1"/>
  <c r="AF514" i="1" s="1"/>
  <c r="AC514" i="1"/>
  <c r="AB510" i="1"/>
  <c r="AF510" i="1" s="1"/>
  <c r="AC510" i="1"/>
  <c r="AA511" i="1" s="1"/>
  <c r="AE512" i="1"/>
  <c r="AC504" i="1"/>
  <c r="AA505" i="1" s="1"/>
  <c r="AB504" i="1"/>
  <c r="AF504" i="1" s="1"/>
  <c r="AB508" i="1"/>
  <c r="AF508" i="1" s="1"/>
  <c r="AC508" i="1"/>
  <c r="AE506" i="1"/>
  <c r="AB502" i="1"/>
  <c r="AF502" i="1" s="1"/>
  <c r="AC502" i="1"/>
  <c r="AC498" i="1"/>
  <c r="AA499" i="1" s="1"/>
  <c r="AB498" i="1"/>
  <c r="AF498" i="1" s="1"/>
  <c r="AC492" i="1"/>
  <c r="AA493" i="1" s="1"/>
  <c r="AB492" i="1"/>
  <c r="AF492" i="1" s="1"/>
  <c r="AF496" i="1"/>
  <c r="AC486" i="1"/>
  <c r="AA487" i="1" s="1"/>
  <c r="AB486" i="1"/>
  <c r="AF486" i="1" s="1"/>
  <c r="AF490" i="1"/>
  <c r="AE488" i="1"/>
  <c r="AC480" i="1"/>
  <c r="AA481" i="1" s="1"/>
  <c r="AB480" i="1"/>
  <c r="AC474" i="1"/>
  <c r="AA475" i="1" s="1"/>
  <c r="AB474" i="1"/>
  <c r="AF474" i="1" s="1"/>
  <c r="AB478" i="1"/>
  <c r="AF478" i="1" s="1"/>
  <c r="AC478" i="1"/>
  <c r="AC468" i="1"/>
  <c r="AA469" i="1" s="1"/>
  <c r="AB468" i="1"/>
  <c r="AF468" i="1" s="1"/>
  <c r="AF472" i="1"/>
  <c r="AB466" i="1"/>
  <c r="AF466" i="1" s="1"/>
  <c r="AC466" i="1"/>
  <c r="AB463" i="1"/>
  <c r="AC463" i="1"/>
  <c r="AB456" i="1"/>
  <c r="AC456" i="1"/>
  <c r="AA457" i="1" s="1"/>
  <c r="AF460" i="1"/>
  <c r="AE458" i="1"/>
  <c r="AF454" i="1"/>
  <c r="AC450" i="1"/>
  <c r="AA451" i="1" s="1"/>
  <c r="AB450" i="1"/>
  <c r="AF450" i="1" s="1"/>
  <c r="AB448" i="1"/>
  <c r="AF448" i="1" s="1"/>
  <c r="AC448" i="1"/>
  <c r="AC444" i="1"/>
  <c r="AA445" i="1" s="1"/>
  <c r="AB444" i="1"/>
  <c r="AF444" i="1" s="1"/>
  <c r="AE446" i="1"/>
  <c r="AC438" i="1"/>
  <c r="AA439" i="1" s="1"/>
  <c r="AB438" i="1"/>
  <c r="AF438" i="1" s="1"/>
  <c r="AE440" i="1"/>
  <c r="AB436" i="1"/>
  <c r="AF436" i="1" s="1"/>
  <c r="AC436" i="1"/>
  <c r="AB432" i="1"/>
  <c r="AF432" i="1" s="1"/>
  <c r="AC432" i="1"/>
  <c r="AA433" i="1" s="1"/>
  <c r="AE434" i="1"/>
  <c r="AC426" i="1"/>
  <c r="AA427" i="1" s="1"/>
  <c r="AB426" i="1"/>
  <c r="AF426" i="1" s="1"/>
  <c r="AB430" i="1"/>
  <c r="AF430" i="1" s="1"/>
  <c r="AC430" i="1"/>
  <c r="AE428" i="1"/>
  <c r="AC420" i="1"/>
  <c r="AA421" i="1" s="1"/>
  <c r="AB420" i="1"/>
  <c r="AF420" i="1" s="1"/>
  <c r="AF424" i="1"/>
  <c r="AE422" i="1"/>
  <c r="AC414" i="1"/>
  <c r="AA415" i="1" s="1"/>
  <c r="AB414" i="1"/>
  <c r="AF414" i="1" s="1"/>
  <c r="AF418" i="1"/>
  <c r="AE416" i="1"/>
  <c r="AC408" i="1"/>
  <c r="AA409" i="1" s="1"/>
  <c r="AB408" i="1"/>
  <c r="AF408" i="1" s="1"/>
  <c r="AF412" i="1"/>
  <c r="AE410" i="1"/>
  <c r="AC402" i="1"/>
  <c r="AA403" i="1" s="1"/>
  <c r="AB402" i="1"/>
  <c r="AF402" i="1" s="1"/>
  <c r="AE404" i="1"/>
  <c r="AB400" i="1"/>
  <c r="AF400" i="1" s="1"/>
  <c r="AC400" i="1"/>
  <c r="AC396" i="1"/>
  <c r="AA397" i="1" s="1"/>
  <c r="AB396" i="1"/>
  <c r="AA391" i="1"/>
  <c r="AC394" i="1"/>
  <c r="AB394" i="1"/>
  <c r="AF394" i="1" s="1"/>
  <c r="AF395" i="1"/>
  <c r="AC384" i="1"/>
  <c r="AA385" i="1" s="1"/>
  <c r="AB384" i="1"/>
  <c r="AB388" i="1"/>
  <c r="AF388" i="1" s="1"/>
  <c r="AC388" i="1"/>
  <c r="AE386" i="1"/>
  <c r="AC378" i="1"/>
  <c r="AA379" i="1" s="1"/>
  <c r="AB378" i="1"/>
  <c r="AF378" i="1" s="1"/>
  <c r="AB382" i="1"/>
  <c r="AF382" i="1" s="1"/>
  <c r="AC382" i="1"/>
  <c r="AE380" i="1"/>
  <c r="AE374" i="1"/>
  <c r="AB376" i="1"/>
  <c r="AF376" i="1" s="1"/>
  <c r="AC376" i="1"/>
  <c r="AF372" i="1"/>
  <c r="AE368" i="1"/>
  <c r="AC366" i="1"/>
  <c r="AA367" i="1" s="1"/>
  <c r="AB366" i="1"/>
  <c r="AF366" i="1" s="1"/>
  <c r="AC360" i="1"/>
  <c r="AA361" i="1" s="1"/>
  <c r="AB360" i="1"/>
  <c r="AF360" i="1" s="1"/>
  <c r="AF364" i="1"/>
  <c r="AE307" i="1"/>
  <c r="AD307" i="1" s="1"/>
  <c r="AB353" i="1"/>
  <c r="AF353" i="1" s="1"/>
  <c r="AC358" i="1"/>
  <c r="AE295" i="1"/>
  <c r="AD295" i="1" s="1"/>
  <c r="Q210" i="1"/>
  <c r="AB347" i="1"/>
  <c r="AF347" i="1" s="1"/>
  <c r="AC352" i="1"/>
  <c r="AE343" i="1"/>
  <c r="AD343" i="1" s="1"/>
  <c r="AE319" i="1"/>
  <c r="AE331" i="1"/>
  <c r="AD331" i="1" s="1"/>
  <c r="AE337" i="1"/>
  <c r="AD337" i="1" s="1"/>
  <c r="AC354" i="1"/>
  <c r="AA355" i="1" s="1"/>
  <c r="AB354" i="1"/>
  <c r="AF354" i="1" s="1"/>
  <c r="AF358" i="1"/>
  <c r="AE356" i="1"/>
  <c r="AC348" i="1"/>
  <c r="AA349" i="1" s="1"/>
  <c r="AB348" i="1"/>
  <c r="AE350" i="1"/>
  <c r="AF352" i="1"/>
  <c r="AC342" i="1"/>
  <c r="AA343" i="1" s="1"/>
  <c r="AB342" i="1"/>
  <c r="AF342" i="1" s="1"/>
  <c r="AB346" i="1"/>
  <c r="AF346" i="1" s="1"/>
  <c r="AC346" i="1"/>
  <c r="AC336" i="1"/>
  <c r="AA337" i="1" s="1"/>
  <c r="AB336" i="1"/>
  <c r="AF336" i="1" s="1"/>
  <c r="AC341" i="1"/>
  <c r="AB341" i="1"/>
  <c r="AF341" i="1" s="1"/>
  <c r="AE338" i="1"/>
  <c r="AF334" i="1"/>
  <c r="AC330" i="1"/>
  <c r="AA331" i="1" s="1"/>
  <c r="AB330" i="1"/>
  <c r="AF330" i="1" s="1"/>
  <c r="AB329" i="1"/>
  <c r="AF329" i="1" s="1"/>
  <c r="AC329" i="1"/>
  <c r="AC324" i="1"/>
  <c r="AA325" i="1" s="1"/>
  <c r="AB324" i="1"/>
  <c r="AF324" i="1" s="1"/>
  <c r="AF328" i="1"/>
  <c r="AC318" i="1"/>
  <c r="AA319" i="1" s="1"/>
  <c r="AB318" i="1"/>
  <c r="AF318" i="1" s="1"/>
  <c r="AF322" i="1"/>
  <c r="AB312" i="1"/>
  <c r="AF312" i="1" s="1"/>
  <c r="AC312" i="1"/>
  <c r="AA313" i="1" s="1"/>
  <c r="AB316" i="1"/>
  <c r="AF316" i="1" s="1"/>
  <c r="AC316" i="1"/>
  <c r="AC306" i="1"/>
  <c r="AA307" i="1" s="1"/>
  <c r="AB306" i="1"/>
  <c r="AF310" i="1"/>
  <c r="AB304" i="1"/>
  <c r="AF304" i="1" s="1"/>
  <c r="AC304" i="1"/>
  <c r="AC300" i="1"/>
  <c r="AA301" i="1" s="1"/>
  <c r="AB300" i="1"/>
  <c r="AF300" i="1" s="1"/>
  <c r="AC299" i="1"/>
  <c r="AB299" i="1"/>
  <c r="AF299" i="1" s="1"/>
  <c r="AC294" i="1"/>
  <c r="AB294" i="1"/>
  <c r="AF294" i="1" s="1"/>
  <c r="P264" i="1"/>
  <c r="AE264" i="1" s="1"/>
  <c r="AD264" i="1" s="1"/>
  <c r="AF264" i="1" s="1"/>
  <c r="P270" i="1"/>
  <c r="AE270" i="1" s="1"/>
  <c r="AD270" i="1" s="1"/>
  <c r="AE90" i="1"/>
  <c r="AD90" i="1" s="1"/>
  <c r="Q288" i="1"/>
  <c r="P138" i="1"/>
  <c r="AE138" i="1" s="1"/>
  <c r="AD138" i="1" s="1"/>
  <c r="AF138" i="1" s="1"/>
  <c r="Q228" i="1"/>
  <c r="P282" i="1"/>
  <c r="AE282" i="1" s="1"/>
  <c r="AD282" i="1" s="1"/>
  <c r="Q192" i="1"/>
  <c r="P216" i="1"/>
  <c r="AE216" i="1" s="1"/>
  <c r="AD216" i="1" s="1"/>
  <c r="P240" i="1"/>
  <c r="AE240" i="1" s="1"/>
  <c r="AD240" i="1" s="1"/>
  <c r="Q162" i="1"/>
  <c r="P186" i="1"/>
  <c r="AE186" i="1" s="1"/>
  <c r="P198" i="1"/>
  <c r="AE198" i="1" s="1"/>
  <c r="AD198" i="1" s="1"/>
  <c r="Q114" i="1"/>
  <c r="P102" i="1"/>
  <c r="AE102" i="1" s="1"/>
  <c r="AD102" i="1" s="1"/>
  <c r="P258" i="1"/>
  <c r="AE258" i="1" s="1"/>
  <c r="AD258" i="1" s="1"/>
  <c r="P174" i="1"/>
  <c r="AE174" i="1" s="1"/>
  <c r="AD174" i="1" s="1"/>
  <c r="AF174" i="1" s="1"/>
  <c r="P150" i="1"/>
  <c r="AE150" i="1" s="1"/>
  <c r="AD150" i="1" s="1"/>
  <c r="P246" i="1"/>
  <c r="AE246" i="1" s="1"/>
  <c r="AD246" i="1" s="1"/>
  <c r="AE78" i="1"/>
  <c r="Q180" i="1"/>
  <c r="P276" i="1"/>
  <c r="AE276" i="1" s="1"/>
  <c r="AD276" i="1" s="1"/>
  <c r="P132" i="1"/>
  <c r="AE132" i="1" s="1"/>
  <c r="AD132" i="1" s="1"/>
  <c r="Q144" i="1"/>
  <c r="P96" i="1"/>
  <c r="AE96" i="1" s="1"/>
  <c r="AD96" i="1" s="1"/>
  <c r="Q222" i="1"/>
  <c r="Q252" i="1"/>
  <c r="AC94" i="1"/>
  <c r="AB136" i="1"/>
  <c r="AF136" i="1" s="1"/>
  <c r="AB161" i="1"/>
  <c r="AF161" i="1" s="1"/>
  <c r="AB191" i="1"/>
  <c r="AF191" i="1" s="1"/>
  <c r="AF250" i="1"/>
  <c r="AB89" i="1"/>
  <c r="AF89" i="1" s="1"/>
  <c r="AB144" i="1"/>
  <c r="AF144" i="1" s="1"/>
  <c r="AB232" i="1"/>
  <c r="AF232" i="1" s="1"/>
  <c r="AF113" i="1"/>
  <c r="AB107" i="1"/>
  <c r="AF107" i="1" s="1"/>
  <c r="AB153" i="1"/>
  <c r="AF153" i="1" s="1"/>
  <c r="AC179" i="1"/>
  <c r="AB218" i="1"/>
  <c r="AF218" i="1" s="1"/>
  <c r="AF221" i="1"/>
  <c r="AF269" i="1"/>
  <c r="AF217" i="1"/>
  <c r="AB86" i="1"/>
  <c r="AF86" i="1" s="1"/>
  <c r="AB279" i="1"/>
  <c r="AF279" i="1" s="1"/>
  <c r="AB293" i="1"/>
  <c r="AF293" i="1" s="1"/>
  <c r="AB274" i="1"/>
  <c r="AF274" i="1" s="1"/>
  <c r="AB272" i="1"/>
  <c r="AF272" i="1" s="1"/>
  <c r="AB140" i="1"/>
  <c r="AF140" i="1" s="1"/>
  <c r="AB287" i="1"/>
  <c r="AF287" i="1" s="1"/>
  <c r="AB166" i="1"/>
  <c r="AF166" i="1" s="1"/>
  <c r="AC215" i="1"/>
  <c r="AC268" i="1"/>
  <c r="AB254" i="1"/>
  <c r="AF254" i="1" s="1"/>
  <c r="AB137" i="1"/>
  <c r="AF137" i="1" s="1"/>
  <c r="AB147" i="1"/>
  <c r="AF147" i="1" s="1"/>
  <c r="AB220" i="1"/>
  <c r="AF220" i="1" s="1"/>
  <c r="AC190" i="1"/>
  <c r="AB81" i="1"/>
  <c r="AF81" i="1" s="1"/>
  <c r="AC257" i="1"/>
  <c r="AB226" i="1"/>
  <c r="AF226" i="1" s="1"/>
  <c r="AB173" i="1"/>
  <c r="AF173" i="1" s="1"/>
  <c r="AB132" i="1"/>
  <c r="AB151" i="1"/>
  <c r="AC202" i="1"/>
  <c r="AB251" i="1"/>
  <c r="AF251" i="1" s="1"/>
  <c r="AF268" i="1"/>
  <c r="AB87" i="1"/>
  <c r="AF87" i="1" s="1"/>
  <c r="AB90" i="1"/>
  <c r="AB280" i="1"/>
  <c r="AF280" i="1" s="1"/>
  <c r="AB286" i="1"/>
  <c r="AF286" i="1" s="1"/>
  <c r="AC264" i="1"/>
  <c r="AB111" i="1"/>
  <c r="AF111" i="1" s="1"/>
  <c r="AB148" i="1"/>
  <c r="AF148" i="1" s="1"/>
  <c r="AB154" i="1"/>
  <c r="AF154" i="1" s="1"/>
  <c r="AB278" i="1"/>
  <c r="AF278" i="1" s="1"/>
  <c r="AB197" i="1"/>
  <c r="AF197" i="1" s="1"/>
  <c r="AC174" i="1"/>
  <c r="AB270" i="1"/>
  <c r="AB271" i="1"/>
  <c r="AF271" i="1" s="1"/>
  <c r="AB184" i="1"/>
  <c r="AF184" i="1" s="1"/>
  <c r="AB222" i="1"/>
  <c r="AF222" i="1" s="1"/>
  <c r="AB114" i="1"/>
  <c r="AF114" i="1" s="1"/>
  <c r="AC185" i="1"/>
  <c r="AB159" i="1"/>
  <c r="AF159" i="1" s="1"/>
  <c r="AB177" i="1"/>
  <c r="AF177" i="1" s="1"/>
  <c r="AB245" i="1"/>
  <c r="AF245" i="1" s="1"/>
  <c r="AC250" i="1"/>
  <c r="AB180" i="1"/>
  <c r="AF180" i="1" s="1"/>
  <c r="AB246" i="1"/>
  <c r="AB267" i="1"/>
  <c r="AF267" i="1" s="1"/>
  <c r="AF225" i="1"/>
  <c r="AB198" i="1"/>
  <c r="AB241" i="1"/>
  <c r="AF241" i="1" s="1"/>
  <c r="AF189" i="1"/>
  <c r="AF155" i="1"/>
  <c r="AC101" i="1"/>
  <c r="AF190" i="1"/>
  <c r="AF281" i="1"/>
  <c r="AF215" i="1"/>
  <c r="AF257" i="1"/>
  <c r="AF185" i="1"/>
  <c r="AF231" i="1"/>
  <c r="AB139" i="1"/>
  <c r="AF139" i="1" s="1"/>
  <c r="AC155" i="1"/>
  <c r="AB171" i="1"/>
  <c r="AF171" i="1" s="1"/>
  <c r="AB276" i="1"/>
  <c r="AB150" i="1"/>
  <c r="AB165" i="1"/>
  <c r="AF165" i="1" s="1"/>
  <c r="AB243" i="1"/>
  <c r="AF243" i="1" s="1"/>
  <c r="AC269" i="1"/>
  <c r="AB83" i="1"/>
  <c r="AF83" i="1" s="1"/>
  <c r="AB105" i="1"/>
  <c r="AF105" i="1" s="1"/>
  <c r="AC138" i="1"/>
  <c r="AB244" i="1"/>
  <c r="AF244" i="1" s="1"/>
  <c r="AB265" i="1"/>
  <c r="AF265" i="1" s="1"/>
  <c r="AB125" i="1"/>
  <c r="AF125" i="1" s="1"/>
  <c r="AC189" i="1"/>
  <c r="AC221" i="1"/>
  <c r="AB261" i="1"/>
  <c r="AF261" i="1" s="1"/>
  <c r="AC119" i="1"/>
  <c r="AB195" i="1"/>
  <c r="AF195" i="1" s="1"/>
  <c r="AB247" i="1"/>
  <c r="AF247" i="1" s="1"/>
  <c r="AB255" i="1"/>
  <c r="AF255" i="1" s="1"/>
  <c r="AB263" i="1"/>
  <c r="AF263" i="1" s="1"/>
  <c r="AB118" i="1"/>
  <c r="AF118" i="1" s="1"/>
  <c r="AC219" i="1"/>
  <c r="AB219" i="1"/>
  <c r="AF219" i="1" s="1"/>
  <c r="AC113" i="1"/>
  <c r="AB99" i="1"/>
  <c r="AF99" i="1" s="1"/>
  <c r="AC217" i="1"/>
  <c r="AB178" i="1"/>
  <c r="AF178" i="1" s="1"/>
  <c r="AB256" i="1"/>
  <c r="AF256" i="1" s="1"/>
  <c r="AB93" i="1"/>
  <c r="AF93" i="1" s="1"/>
  <c r="AC273" i="1"/>
  <c r="AB273" i="1"/>
  <c r="AF273" i="1" s="1"/>
  <c r="AB117" i="1"/>
  <c r="AF117" i="1" s="1"/>
  <c r="AB143" i="1"/>
  <c r="AF143" i="1" s="1"/>
  <c r="AB213" i="1"/>
  <c r="AF213" i="1" s="1"/>
  <c r="AC231" i="1"/>
  <c r="AB82" i="1"/>
  <c r="AF82" i="1" s="1"/>
  <c r="AB88" i="1"/>
  <c r="AF88" i="1" s="1"/>
  <c r="AB141" i="1"/>
  <c r="AF141" i="1" s="1"/>
  <c r="AB149" i="1"/>
  <c r="AF149" i="1" s="1"/>
  <c r="AC233" i="1"/>
  <c r="AB95" i="1"/>
  <c r="AF95" i="1" s="1"/>
  <c r="AF101" i="1"/>
  <c r="AE115" i="1"/>
  <c r="AD115" i="1" s="1"/>
  <c r="AB142" i="1"/>
  <c r="AF142" i="1" s="1"/>
  <c r="AB203" i="1"/>
  <c r="AF203" i="1" s="1"/>
  <c r="AC225" i="1"/>
  <c r="AB240" i="1"/>
  <c r="AB249" i="1"/>
  <c r="AF249" i="1" s="1"/>
  <c r="AB78" i="1"/>
  <c r="AB162" i="1"/>
  <c r="AC281" i="1"/>
  <c r="AB285" i="1"/>
  <c r="AF285" i="1" s="1"/>
  <c r="AF94" i="1"/>
  <c r="AB123" i="1"/>
  <c r="AF123" i="1" s="1"/>
  <c r="AB135" i="1"/>
  <c r="AF135" i="1" s="1"/>
  <c r="AB275" i="1"/>
  <c r="AF275" i="1" s="1"/>
  <c r="AB291" i="1"/>
  <c r="AF291" i="1" s="1"/>
  <c r="AC292" i="1"/>
  <c r="AB292" i="1"/>
  <c r="AF292" i="1" s="1"/>
  <c r="AC289" i="1"/>
  <c r="AB289" i="1"/>
  <c r="AF289" i="1" s="1"/>
  <c r="AC288" i="1"/>
  <c r="AB288" i="1"/>
  <c r="AF288" i="1" s="1"/>
  <c r="AC290" i="1"/>
  <c r="AB290" i="1"/>
  <c r="AF290" i="1" s="1"/>
  <c r="AB283" i="1"/>
  <c r="AF283" i="1" s="1"/>
  <c r="AC283" i="1"/>
  <c r="AC284" i="1"/>
  <c r="AB284" i="1"/>
  <c r="AF284" i="1" s="1"/>
  <c r="AB277" i="1"/>
  <c r="AF277" i="1" s="1"/>
  <c r="AC277" i="1"/>
  <c r="AC266" i="1"/>
  <c r="AB266" i="1"/>
  <c r="AF266" i="1" s="1"/>
  <c r="AC262" i="1"/>
  <c r="AB262" i="1"/>
  <c r="AF262" i="1" s="1"/>
  <c r="AC258" i="1"/>
  <c r="AB258" i="1"/>
  <c r="AC259" i="1"/>
  <c r="AB259" i="1"/>
  <c r="AF259" i="1" s="1"/>
  <c r="AC260" i="1"/>
  <c r="AB260" i="1"/>
  <c r="AF260" i="1" s="1"/>
  <c r="AC252" i="1"/>
  <c r="AB252" i="1"/>
  <c r="AF252" i="1" s="1"/>
  <c r="AB253" i="1"/>
  <c r="AF253" i="1" s="1"/>
  <c r="AC253" i="1"/>
  <c r="AC248" i="1"/>
  <c r="AB248" i="1"/>
  <c r="AF248" i="1" s="1"/>
  <c r="AB242" i="1"/>
  <c r="AF242" i="1" s="1"/>
  <c r="AC242" i="1"/>
  <c r="AF233" i="1"/>
  <c r="AC230" i="1"/>
  <c r="AB230" i="1"/>
  <c r="AF230" i="1" s="1"/>
  <c r="AB229" i="1"/>
  <c r="AF229" i="1" s="1"/>
  <c r="AC229" i="1"/>
  <c r="AC228" i="1"/>
  <c r="AB228" i="1"/>
  <c r="AF228" i="1" s="1"/>
  <c r="AC227" i="1"/>
  <c r="AB227" i="1"/>
  <c r="AF227" i="1" s="1"/>
  <c r="AC223" i="1"/>
  <c r="AB223" i="1"/>
  <c r="AF223" i="1" s="1"/>
  <c r="AC224" i="1"/>
  <c r="AB224" i="1"/>
  <c r="AF224" i="1" s="1"/>
  <c r="AC214" i="1"/>
  <c r="AB214" i="1"/>
  <c r="AF214" i="1" s="1"/>
  <c r="AC210" i="1"/>
  <c r="AB210" i="1"/>
  <c r="AF210" i="1" s="1"/>
  <c r="AC211" i="1"/>
  <c r="AB211" i="1"/>
  <c r="AF211" i="1" s="1"/>
  <c r="AC212" i="1"/>
  <c r="AB212" i="1"/>
  <c r="AF212" i="1" s="1"/>
  <c r="AC199" i="1"/>
  <c r="AB199" i="1"/>
  <c r="AC201" i="1"/>
  <c r="AB201" i="1"/>
  <c r="AF201" i="1" s="1"/>
  <c r="AC200" i="1"/>
  <c r="AB200" i="1"/>
  <c r="AF200" i="1" s="1"/>
  <c r="AF202" i="1"/>
  <c r="AC196" i="1"/>
  <c r="AB196" i="1"/>
  <c r="AF196" i="1" s="1"/>
  <c r="AC192" i="1"/>
  <c r="AA193" i="1" s="1"/>
  <c r="AC193" i="1" s="1"/>
  <c r="AB192" i="1"/>
  <c r="AF192" i="1" s="1"/>
  <c r="AC194" i="1"/>
  <c r="AB194" i="1"/>
  <c r="AF194" i="1" s="1"/>
  <c r="AC186" i="1"/>
  <c r="AB186" i="1"/>
  <c r="AB188" i="1"/>
  <c r="AF188" i="1" s="1"/>
  <c r="AC188" i="1"/>
  <c r="AB187" i="1"/>
  <c r="AF187" i="1" s="1"/>
  <c r="AC187" i="1"/>
  <c r="AB181" i="1"/>
  <c r="AF181" i="1" s="1"/>
  <c r="AC181" i="1"/>
  <c r="AC182" i="1"/>
  <c r="AB182" i="1"/>
  <c r="AF182" i="1" s="1"/>
  <c r="AC183" i="1"/>
  <c r="AB183" i="1"/>
  <c r="AF183" i="1" s="1"/>
  <c r="AC175" i="1"/>
  <c r="AB175" i="1"/>
  <c r="AF175" i="1" s="1"/>
  <c r="AF179" i="1"/>
  <c r="AC176" i="1"/>
  <c r="AB176" i="1"/>
  <c r="AF176" i="1" s="1"/>
  <c r="AC172" i="1"/>
  <c r="AB172" i="1"/>
  <c r="AF172" i="1" s="1"/>
  <c r="AC168" i="1"/>
  <c r="AA169" i="1" s="1"/>
  <c r="AC169" i="1" s="1"/>
  <c r="AB168" i="1"/>
  <c r="AC170" i="1"/>
  <c r="AB170" i="1"/>
  <c r="AF170" i="1" s="1"/>
  <c r="AC167" i="1"/>
  <c r="AB167" i="1"/>
  <c r="AF167" i="1" s="1"/>
  <c r="AC163" i="1"/>
  <c r="AB163" i="1"/>
  <c r="AF163" i="1" s="1"/>
  <c r="AC164" i="1"/>
  <c r="AB164" i="1"/>
  <c r="AF164" i="1" s="1"/>
  <c r="AC160" i="1"/>
  <c r="AB160" i="1"/>
  <c r="AF160" i="1" s="1"/>
  <c r="AC156" i="1"/>
  <c r="AB156" i="1"/>
  <c r="AC157" i="1"/>
  <c r="AB157" i="1"/>
  <c r="AF157" i="1" s="1"/>
  <c r="AC158" i="1"/>
  <c r="AB158" i="1"/>
  <c r="AF158" i="1" s="1"/>
  <c r="AC152" i="1"/>
  <c r="AB152" i="1"/>
  <c r="AF152" i="1" s="1"/>
  <c r="AB146" i="1"/>
  <c r="AF146" i="1" s="1"/>
  <c r="AC146" i="1"/>
  <c r="AC145" i="1"/>
  <c r="AB145" i="1"/>
  <c r="AC134" i="1"/>
  <c r="AB134" i="1"/>
  <c r="AF134" i="1" s="1"/>
  <c r="AB133" i="1"/>
  <c r="AC133" i="1"/>
  <c r="AC124" i="1"/>
  <c r="AB124" i="1"/>
  <c r="AF124" i="1" s="1"/>
  <c r="AC120" i="1"/>
  <c r="AA121" i="1" s="1"/>
  <c r="AC121" i="1" s="1"/>
  <c r="AB120" i="1"/>
  <c r="AC122" i="1"/>
  <c r="AB122" i="1"/>
  <c r="AF122" i="1" s="1"/>
  <c r="AF119" i="1"/>
  <c r="AC115" i="1"/>
  <c r="AB115" i="1"/>
  <c r="AC116" i="1"/>
  <c r="AB116" i="1"/>
  <c r="AF116" i="1" s="1"/>
  <c r="AB109" i="1"/>
  <c r="AF109" i="1" s="1"/>
  <c r="AC109" i="1"/>
  <c r="AC112" i="1"/>
  <c r="AB112" i="1"/>
  <c r="AF112" i="1" s="1"/>
  <c r="AB110" i="1"/>
  <c r="AF110" i="1" s="1"/>
  <c r="AC110" i="1"/>
  <c r="AC108" i="1"/>
  <c r="AB108" i="1"/>
  <c r="AC106" i="1"/>
  <c r="AB106" i="1"/>
  <c r="AF106" i="1" s="1"/>
  <c r="AC103" i="1"/>
  <c r="AB103" i="1"/>
  <c r="AF103" i="1" s="1"/>
  <c r="AC102" i="1"/>
  <c r="AB102" i="1"/>
  <c r="AC104" i="1"/>
  <c r="AB104" i="1"/>
  <c r="AF104" i="1" s="1"/>
  <c r="AC100" i="1"/>
  <c r="AB100" i="1"/>
  <c r="AF100" i="1" s="1"/>
  <c r="AC96" i="1"/>
  <c r="AB96" i="1"/>
  <c r="AB97" i="1"/>
  <c r="AF97" i="1" s="1"/>
  <c r="AC97" i="1"/>
  <c r="AC98" i="1"/>
  <c r="AB98" i="1"/>
  <c r="AF98" i="1" s="1"/>
  <c r="AC91" i="1"/>
  <c r="AB91" i="1"/>
  <c r="AC92" i="1"/>
  <c r="AB92" i="1"/>
  <c r="AF92" i="1" s="1"/>
  <c r="AC84" i="1"/>
  <c r="AA85" i="1" s="1"/>
  <c r="AB85" i="1" s="1"/>
  <c r="AB84" i="1"/>
  <c r="AF84" i="1" s="1"/>
  <c r="AC79" i="1"/>
  <c r="AB79" i="1"/>
  <c r="AC80" i="1"/>
  <c r="AB80" i="1"/>
  <c r="AF80" i="1" s="1"/>
  <c r="AF282" i="1" l="1"/>
  <c r="AF151" i="1"/>
  <c r="AF133" i="1"/>
  <c r="AF162" i="1"/>
  <c r="AF199" i="1"/>
  <c r="AB193" i="1"/>
  <c r="AD186" i="1"/>
  <c r="AF186" i="1" s="1"/>
  <c r="AE193" i="1"/>
  <c r="AD193" i="1" s="1"/>
  <c r="AF216" i="1"/>
  <c r="AB169" i="1"/>
  <c r="AF169" i="1" s="1"/>
  <c r="AF127" i="1"/>
  <c r="AF91" i="1"/>
  <c r="AF120" i="1"/>
  <c r="AC85" i="1"/>
  <c r="AB121" i="1"/>
  <c r="AF121" i="1" s="1"/>
  <c r="AD78" i="1"/>
  <c r="AF78" i="1" s="1"/>
  <c r="AE85" i="1"/>
  <c r="AD85" i="1" s="1"/>
  <c r="AF85" i="1" s="1"/>
  <c r="AE477" i="1"/>
  <c r="AD477" i="1" s="1"/>
  <c r="AE525" i="1"/>
  <c r="AD525" i="1" s="1"/>
  <c r="AE326" i="1"/>
  <c r="AD326" i="1" s="1"/>
  <c r="AF373" i="1"/>
  <c r="AE302" i="1"/>
  <c r="AD302" i="1" s="1"/>
  <c r="AE345" i="1"/>
  <c r="AD345" i="1" s="1"/>
  <c r="AF270" i="1"/>
  <c r="AF348" i="1"/>
  <c r="AF108" i="1"/>
  <c r="AE531" i="1"/>
  <c r="AD531" i="1" s="1"/>
  <c r="AC373" i="1"/>
  <c r="AA374" i="1" s="1"/>
  <c r="AF463" i="1"/>
  <c r="AE501" i="1"/>
  <c r="AD501" i="1" s="1"/>
  <c r="AF168" i="1"/>
  <c r="AE393" i="1"/>
  <c r="AD393" i="1" s="1"/>
  <c r="AF384" i="1"/>
  <c r="AF306" i="1"/>
  <c r="AF396" i="1"/>
  <c r="AF156" i="1"/>
  <c r="AD542" i="1"/>
  <c r="AE543" i="1"/>
  <c r="AD543" i="1" s="1"/>
  <c r="AF456" i="1"/>
  <c r="AE465" i="1"/>
  <c r="AD465" i="1" s="1"/>
  <c r="AD452" i="1"/>
  <c r="AE453" i="1"/>
  <c r="AD453" i="1" s="1"/>
  <c r="AD398" i="1"/>
  <c r="AE399" i="1"/>
  <c r="AD399" i="1" s="1"/>
  <c r="AF240" i="1"/>
  <c r="AE483" i="1"/>
  <c r="AD483" i="1" s="1"/>
  <c r="AE314" i="1"/>
  <c r="AE315" i="1" s="1"/>
  <c r="AD315" i="1" s="1"/>
  <c r="AF480" i="1"/>
  <c r="AE308" i="1"/>
  <c r="AD308" i="1" s="1"/>
  <c r="AE363" i="1"/>
  <c r="AD363" i="1" s="1"/>
  <c r="AD470" i="1"/>
  <c r="AE471" i="1"/>
  <c r="AD471" i="1" s="1"/>
  <c r="AD560" i="1"/>
  <c r="AE561" i="1"/>
  <c r="AB559" i="1"/>
  <c r="AF559" i="1" s="1"/>
  <c r="AC559" i="1"/>
  <c r="AD554" i="1"/>
  <c r="AE555" i="1"/>
  <c r="AD555" i="1" s="1"/>
  <c r="AB553" i="1"/>
  <c r="AF553" i="1" s="1"/>
  <c r="AC553" i="1"/>
  <c r="AD548" i="1"/>
  <c r="AE549" i="1"/>
  <c r="AD549" i="1" s="1"/>
  <c r="AB547" i="1"/>
  <c r="AF547" i="1" s="1"/>
  <c r="AC547" i="1"/>
  <c r="AB541" i="1"/>
  <c r="AF541" i="1" s="1"/>
  <c r="AC541" i="1"/>
  <c r="AD536" i="1"/>
  <c r="AE537" i="1"/>
  <c r="AD537" i="1" s="1"/>
  <c r="AB535" i="1"/>
  <c r="AF535" i="1" s="1"/>
  <c r="AC535" i="1"/>
  <c r="AB529" i="1"/>
  <c r="AF529" i="1" s="1"/>
  <c r="AC529" i="1"/>
  <c r="AB523" i="1"/>
  <c r="AF523" i="1" s="1"/>
  <c r="AC523" i="1"/>
  <c r="AD518" i="1"/>
  <c r="AE519" i="1"/>
  <c r="AD519" i="1" s="1"/>
  <c r="AB517" i="1"/>
  <c r="AF517" i="1" s="1"/>
  <c r="AC517" i="1"/>
  <c r="AD512" i="1"/>
  <c r="AE513" i="1"/>
  <c r="AD513" i="1" s="1"/>
  <c r="AB511" i="1"/>
  <c r="AF511" i="1" s="1"/>
  <c r="AC511" i="1"/>
  <c r="AD506" i="1"/>
  <c r="AE507" i="1"/>
  <c r="AD507" i="1" s="1"/>
  <c r="AB505" i="1"/>
  <c r="AF505" i="1" s="1"/>
  <c r="AC505" i="1"/>
  <c r="AB499" i="1"/>
  <c r="AF499" i="1" s="1"/>
  <c r="AC499" i="1"/>
  <c r="AB493" i="1"/>
  <c r="AF493" i="1" s="1"/>
  <c r="AC493" i="1"/>
  <c r="AD488" i="1"/>
  <c r="AE489" i="1"/>
  <c r="AD489" i="1" s="1"/>
  <c r="AB487" i="1"/>
  <c r="AF487" i="1" s="1"/>
  <c r="AC487" i="1"/>
  <c r="AB481" i="1"/>
  <c r="AF481" i="1" s="1"/>
  <c r="AC481" i="1"/>
  <c r="AB475" i="1"/>
  <c r="AF475" i="1" s="1"/>
  <c r="AC475" i="1"/>
  <c r="AB469" i="1"/>
  <c r="AF469" i="1" s="1"/>
  <c r="AC469" i="1"/>
  <c r="AA465" i="1"/>
  <c r="AA464" i="1"/>
  <c r="AD458" i="1"/>
  <c r="AE459" i="1"/>
  <c r="AD459" i="1" s="1"/>
  <c r="AB457" i="1"/>
  <c r="AF457" i="1" s="1"/>
  <c r="AC457" i="1"/>
  <c r="AB451" i="1"/>
  <c r="AF451" i="1" s="1"/>
  <c r="AC451" i="1"/>
  <c r="AD446" i="1"/>
  <c r="AE447" i="1"/>
  <c r="AD447" i="1" s="1"/>
  <c r="AB445" i="1"/>
  <c r="AF445" i="1" s="1"/>
  <c r="AC445" i="1"/>
  <c r="AD440" i="1"/>
  <c r="AE441" i="1"/>
  <c r="AD441" i="1" s="1"/>
  <c r="AB439" i="1"/>
  <c r="AF439" i="1" s="1"/>
  <c r="AC439" i="1"/>
  <c r="AD434" i="1"/>
  <c r="AE435" i="1"/>
  <c r="AD435" i="1" s="1"/>
  <c r="AB433" i="1"/>
  <c r="AF433" i="1" s="1"/>
  <c r="AC433" i="1"/>
  <c r="AD428" i="1"/>
  <c r="AE429" i="1"/>
  <c r="AD429" i="1" s="1"/>
  <c r="AB427" i="1"/>
  <c r="AF427" i="1" s="1"/>
  <c r="AC427" i="1"/>
  <c r="AD422" i="1"/>
  <c r="AE423" i="1"/>
  <c r="AD423" i="1" s="1"/>
  <c r="AB421" i="1"/>
  <c r="AF421" i="1" s="1"/>
  <c r="AC421" i="1"/>
  <c r="AD416" i="1"/>
  <c r="AE417" i="1"/>
  <c r="AD417" i="1" s="1"/>
  <c r="AB415" i="1"/>
  <c r="AF415" i="1" s="1"/>
  <c r="AC415" i="1"/>
  <c r="AD410" i="1"/>
  <c r="AE411" i="1"/>
  <c r="AD411" i="1" s="1"/>
  <c r="AB409" i="1"/>
  <c r="AF409" i="1" s="1"/>
  <c r="AC409" i="1"/>
  <c r="AD404" i="1"/>
  <c r="AE405" i="1"/>
  <c r="AD405" i="1" s="1"/>
  <c r="AB403" i="1"/>
  <c r="AF403" i="1" s="1"/>
  <c r="AC403" i="1"/>
  <c r="AB397" i="1"/>
  <c r="AF397" i="1" s="1"/>
  <c r="AC397" i="1"/>
  <c r="AC391" i="1"/>
  <c r="AB391" i="1"/>
  <c r="AF391" i="1" s="1"/>
  <c r="AD386" i="1"/>
  <c r="AE387" i="1"/>
  <c r="AD387" i="1" s="1"/>
  <c r="AB385" i="1"/>
  <c r="AF385" i="1" s="1"/>
  <c r="AC385" i="1"/>
  <c r="AD380" i="1"/>
  <c r="AE381" i="1"/>
  <c r="AD381" i="1" s="1"/>
  <c r="AB379" i="1"/>
  <c r="AF379" i="1" s="1"/>
  <c r="AC379" i="1"/>
  <c r="AD374" i="1"/>
  <c r="AE375" i="1"/>
  <c r="AD375" i="1" s="1"/>
  <c r="AB367" i="1"/>
  <c r="AF367" i="1" s="1"/>
  <c r="AC367" i="1"/>
  <c r="AD368" i="1"/>
  <c r="AE369" i="1"/>
  <c r="AD369" i="1" s="1"/>
  <c r="AB361" i="1"/>
  <c r="AF361" i="1" s="1"/>
  <c r="AC361" i="1"/>
  <c r="AD319" i="1"/>
  <c r="AE320" i="1"/>
  <c r="AE296" i="1"/>
  <c r="AE297" i="1" s="1"/>
  <c r="AD297" i="1" s="1"/>
  <c r="AE332" i="1"/>
  <c r="AE333" i="1" s="1"/>
  <c r="AD333" i="1" s="1"/>
  <c r="AD356" i="1"/>
  <c r="AE357" i="1"/>
  <c r="AD357" i="1" s="1"/>
  <c r="AB355" i="1"/>
  <c r="AF355" i="1" s="1"/>
  <c r="AC355" i="1"/>
  <c r="AD350" i="1"/>
  <c r="AE351" i="1"/>
  <c r="AD351" i="1" s="1"/>
  <c r="AB349" i="1"/>
  <c r="AF349" i="1" s="1"/>
  <c r="AC349" i="1"/>
  <c r="AB343" i="1"/>
  <c r="AF343" i="1" s="1"/>
  <c r="AC343" i="1"/>
  <c r="AD338" i="1"/>
  <c r="AE339" i="1"/>
  <c r="AD339" i="1" s="1"/>
  <c r="AB337" i="1"/>
  <c r="AF337" i="1" s="1"/>
  <c r="AC337" i="1"/>
  <c r="AB331" i="1"/>
  <c r="AF331" i="1" s="1"/>
  <c r="AC331" i="1"/>
  <c r="AA332" i="1" s="1"/>
  <c r="AE327" i="1"/>
  <c r="AD327" i="1" s="1"/>
  <c r="AB325" i="1"/>
  <c r="AF325" i="1" s="1"/>
  <c r="AC325" i="1"/>
  <c r="AA326" i="1" s="1"/>
  <c r="AB319" i="1"/>
  <c r="AC319" i="1"/>
  <c r="AA320" i="1" s="1"/>
  <c r="AB313" i="1"/>
  <c r="AF313" i="1" s="1"/>
  <c r="AC313" i="1"/>
  <c r="AA314" i="1" s="1"/>
  <c r="AB307" i="1"/>
  <c r="AF307" i="1" s="1"/>
  <c r="AC307" i="1"/>
  <c r="AA308" i="1" s="1"/>
  <c r="AE303" i="1"/>
  <c r="AD303" i="1" s="1"/>
  <c r="AB301" i="1"/>
  <c r="AF301" i="1" s="1"/>
  <c r="AC301" i="1"/>
  <c r="AA302" i="1" s="1"/>
  <c r="AA295" i="1"/>
  <c r="AF132" i="1"/>
  <c r="AF90" i="1"/>
  <c r="AF102" i="1"/>
  <c r="AF198" i="1"/>
  <c r="AF96" i="1"/>
  <c r="AF246" i="1"/>
  <c r="AF258" i="1"/>
  <c r="AF150" i="1"/>
  <c r="AF276" i="1"/>
  <c r="AF115" i="1"/>
  <c r="T60" i="1"/>
  <c r="T55" i="1"/>
  <c r="AD314" i="1" l="1"/>
  <c r="AF193" i="1"/>
  <c r="AA375" i="1"/>
  <c r="AB375" i="1" s="1"/>
  <c r="AF375" i="1" s="1"/>
  <c r="AD296" i="1"/>
  <c r="AE309" i="1"/>
  <c r="AD309" i="1" s="1"/>
  <c r="AF319" i="1"/>
  <c r="AD561" i="1"/>
  <c r="AE562" i="1"/>
  <c r="AD562" i="1" s="1"/>
  <c r="AD332" i="1"/>
  <c r="AA560" i="1"/>
  <c r="AA561" i="1"/>
  <c r="AA554" i="1"/>
  <c r="AA555" i="1"/>
  <c r="AA548" i="1"/>
  <c r="AA549" i="1"/>
  <c r="AA543" i="1"/>
  <c r="AA542" i="1"/>
  <c r="AA537" i="1"/>
  <c r="AA536" i="1"/>
  <c r="AA531" i="1"/>
  <c r="AA530" i="1"/>
  <c r="AA524" i="1"/>
  <c r="AA525" i="1"/>
  <c r="AA518" i="1"/>
  <c r="AA519" i="1"/>
  <c r="AA513" i="1"/>
  <c r="AA512" i="1"/>
  <c r="AA507" i="1"/>
  <c r="AA506" i="1"/>
  <c r="AA501" i="1"/>
  <c r="AA500" i="1"/>
  <c r="AA495" i="1"/>
  <c r="AA494" i="1"/>
  <c r="AA488" i="1"/>
  <c r="AA489" i="1"/>
  <c r="AA483" i="1"/>
  <c r="AA482" i="1"/>
  <c r="AA476" i="1"/>
  <c r="AA477" i="1"/>
  <c r="AA471" i="1"/>
  <c r="AA470" i="1"/>
  <c r="AC464" i="1"/>
  <c r="AB464" i="1"/>
  <c r="AF464" i="1" s="1"/>
  <c r="AC465" i="1"/>
  <c r="AB465" i="1"/>
  <c r="AF465" i="1" s="1"/>
  <c r="AA458" i="1"/>
  <c r="AA459" i="1"/>
  <c r="AA452" i="1"/>
  <c r="AA453" i="1"/>
  <c r="AA447" i="1"/>
  <c r="AA446" i="1"/>
  <c r="AA440" i="1"/>
  <c r="AA441" i="1"/>
  <c r="AA434" i="1"/>
  <c r="AA435" i="1"/>
  <c r="AA429" i="1"/>
  <c r="AA428" i="1"/>
  <c r="AA422" i="1"/>
  <c r="AA423" i="1"/>
  <c r="AA416" i="1"/>
  <c r="AA417" i="1"/>
  <c r="AA410" i="1"/>
  <c r="AA411" i="1"/>
  <c r="AA404" i="1"/>
  <c r="AA405" i="1"/>
  <c r="AA399" i="1"/>
  <c r="AA398" i="1"/>
  <c r="AA392" i="1"/>
  <c r="AA393" i="1"/>
  <c r="AA387" i="1"/>
  <c r="AA386" i="1"/>
  <c r="AA381" i="1"/>
  <c r="AA380" i="1"/>
  <c r="AC374" i="1"/>
  <c r="AB374" i="1"/>
  <c r="AF374" i="1" s="1"/>
  <c r="AA368" i="1"/>
  <c r="AA369" i="1"/>
  <c r="AA363" i="1"/>
  <c r="AA362" i="1"/>
  <c r="AD320" i="1"/>
  <c r="AE321" i="1"/>
  <c r="AD321" i="1" s="1"/>
  <c r="AA356" i="1"/>
  <c r="AA357" i="1"/>
  <c r="AA350" i="1"/>
  <c r="AA351" i="1"/>
  <c r="AA345" i="1"/>
  <c r="AA344" i="1"/>
  <c r="AA338" i="1"/>
  <c r="AA339" i="1"/>
  <c r="AC332" i="1"/>
  <c r="AA333" i="1" s="1"/>
  <c r="AB332" i="1"/>
  <c r="AB326" i="1"/>
  <c r="AF326" i="1" s="1"/>
  <c r="AC326" i="1"/>
  <c r="AA327" i="1" s="1"/>
  <c r="AC320" i="1"/>
  <c r="AA321" i="1" s="1"/>
  <c r="AB320" i="1"/>
  <c r="AC314" i="1"/>
  <c r="AA315" i="1" s="1"/>
  <c r="AB314" i="1"/>
  <c r="AC308" i="1"/>
  <c r="AA309" i="1" s="1"/>
  <c r="AB308" i="1"/>
  <c r="AF308" i="1" s="1"/>
  <c r="AB302" i="1"/>
  <c r="AF302" i="1" s="1"/>
  <c r="AC302" i="1"/>
  <c r="AA303" i="1" s="1"/>
  <c r="AB295" i="1"/>
  <c r="AF295" i="1" s="1"/>
  <c r="AC295" i="1"/>
  <c r="AA296" i="1" s="1"/>
  <c r="AC296" i="1" s="1"/>
  <c r="AA297" i="1" s="1"/>
  <c r="AF314" i="1" l="1"/>
  <c r="AC375" i="1"/>
  <c r="AF332" i="1"/>
  <c r="AF320" i="1"/>
  <c r="AC561" i="1"/>
  <c r="AA562" i="1" s="1"/>
  <c r="AB561" i="1"/>
  <c r="AF561" i="1" s="1"/>
  <c r="AC560" i="1"/>
  <c r="AB560" i="1"/>
  <c r="AF560" i="1" s="1"/>
  <c r="AC555" i="1"/>
  <c r="AB555" i="1"/>
  <c r="AF555" i="1" s="1"/>
  <c r="AC554" i="1"/>
  <c r="AB554" i="1"/>
  <c r="AF554" i="1" s="1"/>
  <c r="AC549" i="1"/>
  <c r="AB549" i="1"/>
  <c r="AF549" i="1" s="1"/>
  <c r="AC548" i="1"/>
  <c r="AB548" i="1"/>
  <c r="AF548" i="1" s="1"/>
  <c r="AC542" i="1"/>
  <c r="AB542" i="1"/>
  <c r="AF542" i="1" s="1"/>
  <c r="AC543" i="1"/>
  <c r="AB543" i="1"/>
  <c r="AF543" i="1" s="1"/>
  <c r="AC536" i="1"/>
  <c r="AB536" i="1"/>
  <c r="AF536" i="1" s="1"/>
  <c r="AC537" i="1"/>
  <c r="AB537" i="1"/>
  <c r="AF537" i="1" s="1"/>
  <c r="AC530" i="1"/>
  <c r="AB530" i="1"/>
  <c r="AF530" i="1" s="1"/>
  <c r="AC531" i="1"/>
  <c r="AB531" i="1"/>
  <c r="AF531" i="1" s="1"/>
  <c r="AC525" i="1"/>
  <c r="AB525" i="1"/>
  <c r="AF525" i="1" s="1"/>
  <c r="AC524" i="1"/>
  <c r="AB524" i="1"/>
  <c r="AF524" i="1" s="1"/>
  <c r="AC519" i="1"/>
  <c r="AB519" i="1"/>
  <c r="AF519" i="1" s="1"/>
  <c r="AC518" i="1"/>
  <c r="AB518" i="1"/>
  <c r="AF518" i="1" s="1"/>
  <c r="AC512" i="1"/>
  <c r="AB512" i="1"/>
  <c r="AF512" i="1" s="1"/>
  <c r="AC513" i="1"/>
  <c r="AB513" i="1"/>
  <c r="AF513" i="1" s="1"/>
  <c r="AC506" i="1"/>
  <c r="AB506" i="1"/>
  <c r="AF506" i="1" s="1"/>
  <c r="AC507" i="1"/>
  <c r="AB507" i="1"/>
  <c r="AF507" i="1" s="1"/>
  <c r="AC500" i="1"/>
  <c r="AB500" i="1"/>
  <c r="AF500" i="1" s="1"/>
  <c r="AC501" i="1"/>
  <c r="AB501" i="1"/>
  <c r="AF501" i="1" s="1"/>
  <c r="AC494" i="1"/>
  <c r="AB494" i="1"/>
  <c r="AF494" i="1" s="1"/>
  <c r="AC495" i="1"/>
  <c r="AB495" i="1"/>
  <c r="AF495" i="1" s="1"/>
  <c r="AC489" i="1"/>
  <c r="AB489" i="1"/>
  <c r="AF489" i="1" s="1"/>
  <c r="AC488" i="1"/>
  <c r="AB488" i="1"/>
  <c r="AF488" i="1" s="1"/>
  <c r="AB482" i="1"/>
  <c r="AF482" i="1" s="1"/>
  <c r="AC482" i="1"/>
  <c r="AB483" i="1"/>
  <c r="AF483" i="1" s="1"/>
  <c r="AC483" i="1"/>
  <c r="AC477" i="1"/>
  <c r="AB477" i="1"/>
  <c r="AF477" i="1" s="1"/>
  <c r="AB476" i="1"/>
  <c r="AF476" i="1" s="1"/>
  <c r="AC476" i="1"/>
  <c r="AC470" i="1"/>
  <c r="AB470" i="1"/>
  <c r="AF470" i="1" s="1"/>
  <c r="AC471" i="1"/>
  <c r="AB471" i="1"/>
  <c r="AF471" i="1" s="1"/>
  <c r="AC459" i="1"/>
  <c r="AB459" i="1"/>
  <c r="AF459" i="1" s="1"/>
  <c r="AC458" i="1"/>
  <c r="AB458" i="1"/>
  <c r="AF458" i="1" s="1"/>
  <c r="AC453" i="1"/>
  <c r="AB453" i="1"/>
  <c r="AF453" i="1" s="1"/>
  <c r="AC452" i="1"/>
  <c r="AB452" i="1"/>
  <c r="AF452" i="1" s="1"/>
  <c r="AC446" i="1"/>
  <c r="AB446" i="1"/>
  <c r="AF446" i="1" s="1"/>
  <c r="AC447" i="1"/>
  <c r="AB447" i="1"/>
  <c r="AF447" i="1" s="1"/>
  <c r="AC441" i="1"/>
  <c r="AB441" i="1"/>
  <c r="AF441" i="1" s="1"/>
  <c r="AC440" i="1"/>
  <c r="AB440" i="1"/>
  <c r="AF440" i="1" s="1"/>
  <c r="AC435" i="1"/>
  <c r="AB435" i="1"/>
  <c r="AF435" i="1" s="1"/>
  <c r="AC434" i="1"/>
  <c r="AB434" i="1"/>
  <c r="AF434" i="1" s="1"/>
  <c r="AC428" i="1"/>
  <c r="AB428" i="1"/>
  <c r="AF428" i="1" s="1"/>
  <c r="AC429" i="1"/>
  <c r="AB429" i="1"/>
  <c r="AF429" i="1" s="1"/>
  <c r="AC423" i="1"/>
  <c r="AB423" i="1"/>
  <c r="AF423" i="1" s="1"/>
  <c r="AC422" i="1"/>
  <c r="AB422" i="1"/>
  <c r="AF422" i="1" s="1"/>
  <c r="AC417" i="1"/>
  <c r="AB417" i="1"/>
  <c r="AF417" i="1" s="1"/>
  <c r="AC416" i="1"/>
  <c r="AB416" i="1"/>
  <c r="AF416" i="1" s="1"/>
  <c r="AC411" i="1"/>
  <c r="AB411" i="1"/>
  <c r="AF411" i="1" s="1"/>
  <c r="AC410" i="1"/>
  <c r="AB410" i="1"/>
  <c r="AF410" i="1" s="1"/>
  <c r="AC405" i="1"/>
  <c r="AB405" i="1"/>
  <c r="AF405" i="1" s="1"/>
  <c r="AC404" i="1"/>
  <c r="AB404" i="1"/>
  <c r="AF404" i="1" s="1"/>
  <c r="AB398" i="1"/>
  <c r="AF398" i="1" s="1"/>
  <c r="AC398" i="1"/>
  <c r="AC399" i="1"/>
  <c r="AB399" i="1"/>
  <c r="AF399" i="1" s="1"/>
  <c r="AC393" i="1"/>
  <c r="AB393" i="1"/>
  <c r="AF393" i="1" s="1"/>
  <c r="AB392" i="1"/>
  <c r="AF392" i="1" s="1"/>
  <c r="AC392" i="1"/>
  <c r="AC386" i="1"/>
  <c r="AB386" i="1"/>
  <c r="AF386" i="1" s="1"/>
  <c r="AC387" i="1"/>
  <c r="AB387" i="1"/>
  <c r="AF387" i="1" s="1"/>
  <c r="AB380" i="1"/>
  <c r="AF380" i="1" s="1"/>
  <c r="AC380" i="1"/>
  <c r="AC381" i="1"/>
  <c r="AB381" i="1"/>
  <c r="AF381" i="1" s="1"/>
  <c r="AC369" i="1"/>
  <c r="AB369" i="1"/>
  <c r="AF369" i="1" s="1"/>
  <c r="AB368" i="1"/>
  <c r="AF368" i="1" s="1"/>
  <c r="AC368" i="1"/>
  <c r="AC362" i="1"/>
  <c r="AB362" i="1"/>
  <c r="AF362" i="1" s="1"/>
  <c r="AC363" i="1"/>
  <c r="AB363" i="1"/>
  <c r="AF363" i="1" s="1"/>
  <c r="AC357" i="1"/>
  <c r="AB357" i="1"/>
  <c r="AF357" i="1" s="1"/>
  <c r="AC356" i="1"/>
  <c r="AB356" i="1"/>
  <c r="AF356" i="1" s="1"/>
  <c r="AC351" i="1"/>
  <c r="AB351" i="1"/>
  <c r="AF351" i="1" s="1"/>
  <c r="AC350" i="1"/>
  <c r="AB350" i="1"/>
  <c r="AF350" i="1" s="1"/>
  <c r="AC344" i="1"/>
  <c r="AB344" i="1"/>
  <c r="AF344" i="1" s="1"/>
  <c r="AC345" i="1"/>
  <c r="AB345" i="1"/>
  <c r="AF345" i="1" s="1"/>
  <c r="AB339" i="1"/>
  <c r="AF339" i="1" s="1"/>
  <c r="AC339" i="1"/>
  <c r="AC338" i="1"/>
  <c r="AB338" i="1"/>
  <c r="AF338" i="1" s="1"/>
  <c r="AC333" i="1"/>
  <c r="AB333" i="1"/>
  <c r="AF333" i="1" s="1"/>
  <c r="AC327" i="1"/>
  <c r="AB327" i="1"/>
  <c r="AF327" i="1" s="1"/>
  <c r="AB321" i="1"/>
  <c r="AF321" i="1" s="1"/>
  <c r="AC321" i="1"/>
  <c r="AC315" i="1"/>
  <c r="AB315" i="1"/>
  <c r="AF315" i="1" s="1"/>
  <c r="AC309" i="1"/>
  <c r="AB309" i="1"/>
  <c r="AF309" i="1" s="1"/>
  <c r="AB303" i="1"/>
  <c r="AF303" i="1" s="1"/>
  <c r="AC303" i="1"/>
  <c r="AB296" i="1"/>
  <c r="AF296" i="1" s="1"/>
  <c r="AB297" i="1"/>
  <c r="AF297" i="1" s="1"/>
  <c r="AC297" i="1"/>
  <c r="W77" i="1"/>
  <c r="T77" i="1"/>
  <c r="W76" i="1"/>
  <c r="T76" i="1"/>
  <c r="W75" i="1"/>
  <c r="T75" i="1"/>
  <c r="W74" i="1"/>
  <c r="T74" i="1"/>
  <c r="W73" i="1"/>
  <c r="T73" i="1"/>
  <c r="W72" i="1"/>
  <c r="T72" i="1"/>
  <c r="L72" i="1"/>
  <c r="W71" i="1"/>
  <c r="T71" i="1"/>
  <c r="W70" i="1"/>
  <c r="T70" i="1"/>
  <c r="W69" i="1"/>
  <c r="T69" i="1"/>
  <c r="W68" i="1"/>
  <c r="T68" i="1"/>
  <c r="W67" i="1"/>
  <c r="T67" i="1"/>
  <c r="W66" i="1"/>
  <c r="T66" i="1"/>
  <c r="K66" i="1"/>
  <c r="L66" i="1" s="1"/>
  <c r="W65" i="1"/>
  <c r="T65" i="1"/>
  <c r="W64" i="1"/>
  <c r="T64" i="1"/>
  <c r="W63" i="1"/>
  <c r="T63" i="1"/>
  <c r="W62" i="1"/>
  <c r="T62" i="1"/>
  <c r="W61" i="1"/>
  <c r="T61" i="1"/>
  <c r="W60" i="1"/>
  <c r="K60" i="1"/>
  <c r="L60" i="1" s="1"/>
  <c r="W59" i="1"/>
  <c r="T59" i="1"/>
  <c r="W58" i="1"/>
  <c r="T58" i="1"/>
  <c r="W57" i="1"/>
  <c r="T57" i="1"/>
  <c r="W56" i="1"/>
  <c r="T56" i="1"/>
  <c r="W55" i="1"/>
  <c r="W54" i="1"/>
  <c r="T54" i="1"/>
  <c r="K54" i="1"/>
  <c r="L54" i="1" s="1"/>
  <c r="W41" i="1"/>
  <c r="T41" i="1"/>
  <c r="W40" i="1"/>
  <c r="T40" i="1"/>
  <c r="W39" i="1"/>
  <c r="T39" i="1"/>
  <c r="W38" i="1"/>
  <c r="T38" i="1"/>
  <c r="W37" i="1"/>
  <c r="T37" i="1"/>
  <c r="W36" i="1"/>
  <c r="T36" i="1"/>
  <c r="K36" i="1"/>
  <c r="L36" i="1" s="1"/>
  <c r="W35" i="1"/>
  <c r="T35" i="1"/>
  <c r="W34" i="1"/>
  <c r="T34" i="1"/>
  <c r="W33" i="1"/>
  <c r="T33" i="1"/>
  <c r="W32" i="1"/>
  <c r="T32" i="1"/>
  <c r="W30" i="1"/>
  <c r="T30" i="1"/>
  <c r="W29" i="1"/>
  <c r="T29" i="1"/>
  <c r="K29" i="1"/>
  <c r="L29" i="1" s="1"/>
  <c r="W28" i="1"/>
  <c r="T28" i="1"/>
  <c r="W27" i="1"/>
  <c r="T27" i="1"/>
  <c r="W25" i="1"/>
  <c r="T25" i="1"/>
  <c r="W24" i="1"/>
  <c r="T24" i="1"/>
  <c r="W23" i="1"/>
  <c r="T23" i="1"/>
  <c r="W22" i="1"/>
  <c r="K22" i="1"/>
  <c r="L22" i="1" s="1"/>
  <c r="T14" i="1"/>
  <c r="T13" i="1"/>
  <c r="T12" i="1"/>
  <c r="W21" i="1"/>
  <c r="T21" i="1"/>
  <c r="W20" i="1"/>
  <c r="T20" i="1"/>
  <c r="W19" i="1"/>
  <c r="T19" i="1"/>
  <c r="W17" i="1"/>
  <c r="T17" i="1"/>
  <c r="W16" i="1"/>
  <c r="T16" i="1"/>
  <c r="AE18" i="1" l="1"/>
  <c r="AD18" i="1" s="1"/>
  <c r="AA18" i="1"/>
  <c r="AB562" i="1"/>
  <c r="AF562" i="1" s="1"/>
  <c r="AC562" i="1"/>
  <c r="AE58" i="1"/>
  <c r="AD58" i="1" s="1"/>
  <c r="AE59" i="1"/>
  <c r="AD59" i="1" s="1"/>
  <c r="AA15" i="1"/>
  <c r="AA72" i="1"/>
  <c r="AA66" i="1"/>
  <c r="AA60" i="1"/>
  <c r="AA54" i="1"/>
  <c r="AA58" i="1"/>
  <c r="AA59" i="1"/>
  <c r="AA36" i="1"/>
  <c r="AA29" i="1"/>
  <c r="AA22" i="1"/>
  <c r="AC18" i="1" l="1"/>
  <c r="AB18" i="1"/>
  <c r="AF18" i="1" s="1"/>
  <c r="AB15" i="1"/>
  <c r="AC15" i="1"/>
  <c r="AA16" i="1" s="1"/>
  <c r="AB16" i="1" s="1"/>
  <c r="AB72" i="1"/>
  <c r="AC72" i="1"/>
  <c r="AA73" i="1" s="1"/>
  <c r="AB73" i="1" s="1"/>
  <c r="AB66" i="1"/>
  <c r="AC66" i="1"/>
  <c r="AA67" i="1" s="1"/>
  <c r="AC67" i="1" s="1"/>
  <c r="AA68" i="1" s="1"/>
  <c r="AB60" i="1"/>
  <c r="AC60" i="1"/>
  <c r="AA61" i="1" s="1"/>
  <c r="AC61" i="1" s="1"/>
  <c r="AA62" i="1" s="1"/>
  <c r="AB59" i="1"/>
  <c r="AC59" i="1"/>
  <c r="AB58" i="1"/>
  <c r="AC58" i="1"/>
  <c r="AB54" i="1"/>
  <c r="AC54" i="1"/>
  <c r="AB36" i="1"/>
  <c r="AC36" i="1"/>
  <c r="AB29" i="1"/>
  <c r="AC29" i="1"/>
  <c r="AA30" i="1" s="1"/>
  <c r="AC30" i="1" s="1"/>
  <c r="AA32" i="1" s="1"/>
  <c r="AB32" i="1" s="1"/>
  <c r="AB22" i="1"/>
  <c r="AC22" i="1"/>
  <c r="AA23" i="1" s="1"/>
  <c r="AB23" i="1" s="1"/>
  <c r="AB67" i="1" l="1"/>
  <c r="AB61" i="1"/>
  <c r="AC23" i="1"/>
  <c r="AA24" i="1" s="1"/>
  <c r="AB24" i="1" s="1"/>
  <c r="AB30" i="1"/>
  <c r="AC68" i="1"/>
  <c r="AA69" i="1" s="1"/>
  <c r="AB68" i="1"/>
  <c r="AC62" i="1"/>
  <c r="AA63" i="1" s="1"/>
  <c r="AB62" i="1"/>
  <c r="AC73" i="1"/>
  <c r="AA74" i="1" s="1"/>
  <c r="AA37" i="1"/>
  <c r="AA55" i="1"/>
  <c r="AA56" i="1"/>
  <c r="AC32"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F58" i="1"/>
  <c r="AF59" i="1"/>
  <c r="W8" i="1"/>
  <c r="W11" i="1"/>
  <c r="W12" i="1"/>
  <c r="W13" i="1"/>
  <c r="W14" i="1"/>
  <c r="AB69" i="1" l="1"/>
  <c r="AC69" i="1"/>
  <c r="AB63" i="1"/>
  <c r="AC63" i="1"/>
  <c r="AA64" i="1" s="1"/>
  <c r="AC24" i="1"/>
  <c r="AA25" i="1" s="1"/>
  <c r="AC25" i="1" s="1"/>
  <c r="AB56" i="1"/>
  <c r="AC56" i="1"/>
  <c r="AA57" i="1" s="1"/>
  <c r="AB74" i="1"/>
  <c r="AC74" i="1"/>
  <c r="AA75" i="1" s="1"/>
  <c r="AB55" i="1"/>
  <c r="AC55" i="1"/>
  <c r="AB37" i="1"/>
  <c r="AC37" i="1"/>
  <c r="AA38" i="1" s="1"/>
  <c r="AB38" i="1" s="1"/>
  <c r="AA33" i="1"/>
  <c r="AC16" i="1"/>
  <c r="AA17" i="1" s="1"/>
  <c r="AB17" i="1" s="1"/>
  <c r="AC38" i="1" l="1"/>
  <c r="AA39" i="1" s="1"/>
  <c r="AC39" i="1" s="1"/>
  <c r="AA40" i="1" s="1"/>
  <c r="AB64" i="1"/>
  <c r="AC64" i="1"/>
  <c r="AA65" i="1" s="1"/>
  <c r="AA70" i="1"/>
  <c r="AA71" i="1"/>
  <c r="AB25" i="1"/>
  <c r="AB57" i="1"/>
  <c r="AC57" i="1"/>
  <c r="AA27" i="1"/>
  <c r="AC75" i="1"/>
  <c r="AB75" i="1"/>
  <c r="AB33" i="1"/>
  <c r="AC33" i="1"/>
  <c r="AA34" i="1" s="1"/>
  <c r="AB34" i="1" s="1"/>
  <c r="AC17" i="1"/>
  <c r="AA19" i="1" s="1"/>
  <c r="AB19" i="1" s="1"/>
  <c r="T11" i="1"/>
  <c r="AC34" i="1" l="1"/>
  <c r="AA35" i="1" s="1"/>
  <c r="AB35" i="1" s="1"/>
  <c r="AB39" i="1"/>
  <c r="AB71" i="1"/>
  <c r="AC71" i="1"/>
  <c r="AB70" i="1"/>
  <c r="AC70" i="1"/>
  <c r="AB65" i="1"/>
  <c r="AC65" i="1"/>
  <c r="AA76" i="1"/>
  <c r="AA77" i="1"/>
  <c r="AC40" i="1"/>
  <c r="AA41" i="1" s="1"/>
  <c r="AB40" i="1"/>
  <c r="AB27" i="1"/>
  <c r="AC27" i="1"/>
  <c r="AA28" i="1" s="1"/>
  <c r="AB28" i="1" s="1"/>
  <c r="AC19" i="1"/>
  <c r="AA20" i="1" s="1"/>
  <c r="AC20" i="1" s="1"/>
  <c r="AA21" i="1" s="1"/>
  <c r="AA7" i="1"/>
  <c r="AB7" i="1" s="1"/>
  <c r="AC35" i="1" l="1"/>
  <c r="AB77" i="1"/>
  <c r="AC77" i="1"/>
  <c r="AB76" i="1"/>
  <c r="AC76" i="1"/>
  <c r="AB41" i="1"/>
  <c r="AC41" i="1"/>
  <c r="AC28" i="1"/>
  <c r="AB20" i="1"/>
  <c r="AB21" i="1"/>
  <c r="AC21" i="1"/>
  <c r="AC7" i="1" l="1"/>
  <c r="AA8" i="1" s="1"/>
  <c r="AB8" i="1" l="1"/>
  <c r="AC8" i="1" l="1"/>
  <c r="AA11" i="1" s="1"/>
  <c r="AB11" i="1" s="1"/>
  <c r="AC11" i="1" l="1"/>
  <c r="AA12" i="1" s="1"/>
  <c r="AC12" i="1" l="1"/>
  <c r="AA13" i="1" s="1"/>
  <c r="AB13" i="1" l="1"/>
  <c r="AC13" i="1"/>
  <c r="AA14" i="1" s="1"/>
  <c r="AB12" i="1"/>
  <c r="AB14" i="1" l="1"/>
  <c r="AC14" i="1"/>
  <c r="N29" i="1" l="1"/>
  <c r="O29" i="1" s="1"/>
  <c r="N22" i="1"/>
  <c r="O22" i="1" s="1"/>
  <c r="N60" i="1"/>
  <c r="O60" i="1" s="1"/>
  <c r="N54" i="1"/>
  <c r="O54" i="1" s="1"/>
  <c r="N36" i="1"/>
  <c r="O36" i="1" s="1"/>
  <c r="N72" i="1"/>
  <c r="O72" i="1" s="1"/>
  <c r="N66" i="1"/>
  <c r="O66" i="1" s="1"/>
  <c r="Q66" i="1" l="1"/>
  <c r="P66" i="1"/>
  <c r="P60" i="1"/>
  <c r="Q60" i="1"/>
  <c r="P72" i="1"/>
  <c r="Q72" i="1"/>
  <c r="Q22" i="1"/>
  <c r="P22" i="1"/>
  <c r="P36" i="1"/>
  <c r="Q36" i="1"/>
  <c r="P29" i="1"/>
  <c r="Q29" i="1"/>
  <c r="AE15" i="1"/>
  <c r="AD15" i="1" s="1"/>
  <c r="AF15" i="1" s="1"/>
  <c r="J30" i="18"/>
  <c r="J14" i="18"/>
  <c r="AE7" i="1"/>
  <c r="P54" i="1"/>
  <c r="Q54" i="1"/>
  <c r="AU14" i="18" l="1"/>
  <c r="AU6" i="18"/>
  <c r="AU30" i="18"/>
  <c r="AU22" i="18"/>
  <c r="AE72" i="1"/>
  <c r="AE79" i="1" s="1"/>
  <c r="AD79" i="1" s="1"/>
  <c r="AF79" i="1" s="1"/>
  <c r="AE145" i="1"/>
  <c r="AD145" i="1" s="1"/>
  <c r="AF145" i="1" s="1"/>
  <c r="AE29" i="1"/>
  <c r="AD29" i="1" s="1"/>
  <c r="AE74" i="1"/>
  <c r="AE66" i="1"/>
  <c r="AE61" i="1"/>
  <c r="AE60" i="1"/>
  <c r="AD60" i="1" s="1"/>
  <c r="AD7" i="1"/>
  <c r="AE8" i="1"/>
  <c r="AE16" i="1"/>
  <c r="AE23" i="1"/>
  <c r="AE22" i="1"/>
  <c r="AD22" i="1" s="1"/>
  <c r="AE54" i="1"/>
  <c r="AD54" i="1" s="1"/>
  <c r="AE36" i="1"/>
  <c r="AE43" i="1" s="1"/>
  <c r="AD43" i="1" s="1"/>
  <c r="AF43" i="1" s="1"/>
  <c r="AD36" i="1" l="1"/>
  <c r="AH20" i="19" s="1"/>
  <c r="AE49" i="1"/>
  <c r="AD49" i="1" s="1"/>
  <c r="AF49" i="1" s="1"/>
  <c r="AE67" i="1"/>
  <c r="AD67" i="1" s="1"/>
  <c r="AE55" i="1"/>
  <c r="AD55" i="1" s="1"/>
  <c r="AE37" i="1"/>
  <c r="AE38" i="1" s="1"/>
  <c r="AE30" i="1"/>
  <c r="AD30" i="1" s="1"/>
  <c r="AD72" i="1"/>
  <c r="AB55" i="19" s="1"/>
  <c r="J11" i="19"/>
  <c r="V11" i="19"/>
  <c r="AB21" i="19"/>
  <c r="P31" i="19"/>
  <c r="J31" i="19"/>
  <c r="AB41" i="19"/>
  <c r="AH41" i="19"/>
  <c r="P41" i="19"/>
  <c r="J21" i="19"/>
  <c r="AB31" i="19"/>
  <c r="AB51" i="19"/>
  <c r="P21" i="19"/>
  <c r="V41" i="19"/>
  <c r="V31" i="19"/>
  <c r="AH21" i="19"/>
  <c r="AB11" i="19"/>
  <c r="P51" i="19"/>
  <c r="V21" i="19"/>
  <c r="AH31" i="19"/>
  <c r="V51" i="19"/>
  <c r="J51" i="19"/>
  <c r="AH51" i="19"/>
  <c r="AH11" i="19"/>
  <c r="J41" i="19"/>
  <c r="P11" i="19"/>
  <c r="AD23" i="1"/>
  <c r="AE24" i="1"/>
  <c r="AB36" i="19"/>
  <c r="AH16" i="19"/>
  <c r="P16" i="19"/>
  <c r="V46" i="19"/>
  <c r="J6" i="19"/>
  <c r="AB16" i="19"/>
  <c r="V26" i="19"/>
  <c r="V16" i="19"/>
  <c r="AB6" i="19"/>
  <c r="J26" i="19"/>
  <c r="P6" i="19"/>
  <c r="AH46" i="19"/>
  <c r="P46" i="19"/>
  <c r="AH26" i="19"/>
  <c r="AH36" i="19"/>
  <c r="V36" i="19"/>
  <c r="P36" i="19"/>
  <c r="V6" i="19"/>
  <c r="AH6" i="19"/>
  <c r="AB46" i="19"/>
  <c r="AB26" i="19"/>
  <c r="J16" i="19"/>
  <c r="P26" i="19"/>
  <c r="AF7" i="1"/>
  <c r="J36" i="19"/>
  <c r="J46" i="19"/>
  <c r="J47" i="19"/>
  <c r="V27" i="19"/>
  <c r="AH7" i="19"/>
  <c r="P47" i="19"/>
  <c r="AB27" i="19"/>
  <c r="J17" i="19"/>
  <c r="V47" i="19"/>
  <c r="J37" i="19"/>
  <c r="AB37" i="19"/>
  <c r="J27" i="19"/>
  <c r="V7" i="19"/>
  <c r="AH37" i="19"/>
  <c r="P27" i="19"/>
  <c r="AB7" i="19"/>
  <c r="P17" i="19"/>
  <c r="V17" i="19"/>
  <c r="AH47" i="19"/>
  <c r="P37" i="19"/>
  <c r="AB17" i="19"/>
  <c r="J7" i="19"/>
  <c r="V37" i="19"/>
  <c r="AH17" i="19"/>
  <c r="P7" i="19"/>
  <c r="AH27" i="19"/>
  <c r="AB47" i="19"/>
  <c r="AF60"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D66" i="1"/>
  <c r="AE73" i="1"/>
  <c r="AD73" i="1" s="1"/>
  <c r="AF29"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F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E11" i="1"/>
  <c r="AD8" i="1"/>
  <c r="AD74" i="1"/>
  <c r="AE75" i="1"/>
  <c r="V32" i="19"/>
  <c r="P42" i="19"/>
  <c r="J12" i="19"/>
  <c r="J32" i="19"/>
  <c r="AB52" i="19"/>
  <c r="AF54" i="1"/>
  <c r="J22" i="19"/>
  <c r="V22" i="19"/>
  <c r="J52" i="19"/>
  <c r="AH12" i="19"/>
  <c r="J42" i="19"/>
  <c r="AH42" i="19"/>
  <c r="P32" i="19"/>
  <c r="AB12" i="19"/>
  <c r="AH32" i="19"/>
  <c r="AB32" i="19"/>
  <c r="AB42" i="19"/>
  <c r="V42" i="19"/>
  <c r="V12" i="19"/>
  <c r="V52" i="19"/>
  <c r="AB22" i="19"/>
  <c r="AH52" i="19"/>
  <c r="AH22" i="19"/>
  <c r="P22" i="19"/>
  <c r="P12" i="19"/>
  <c r="P52" i="19"/>
  <c r="AE56" i="1"/>
  <c r="AD56" i="1" s="1"/>
  <c r="AE57" i="1"/>
  <c r="AD57" i="1" s="1"/>
  <c r="AE17" i="1"/>
  <c r="AD16" i="1"/>
  <c r="AD61" i="1"/>
  <c r="AE62" i="1"/>
  <c r="AE68" i="1"/>
  <c r="AE32" i="1"/>
  <c r="J40" i="19" l="1"/>
  <c r="AB30" i="19"/>
  <c r="AH40" i="19"/>
  <c r="V20" i="19"/>
  <c r="J30" i="19"/>
  <c r="V40" i="19"/>
  <c r="P40" i="19"/>
  <c r="J20" i="19"/>
  <c r="AB20" i="19"/>
  <c r="J10" i="19"/>
  <c r="V30" i="19"/>
  <c r="P50" i="19"/>
  <c r="AB10" i="19"/>
  <c r="V50" i="19"/>
  <c r="P30" i="19"/>
  <c r="AB40" i="19"/>
  <c r="AF36" i="1"/>
  <c r="P10" i="19"/>
  <c r="P20" i="19"/>
  <c r="J50" i="19"/>
  <c r="V10" i="19"/>
  <c r="AB50" i="19"/>
  <c r="AH50" i="19"/>
  <c r="AH10" i="19"/>
  <c r="AH30" i="19"/>
  <c r="AD37" i="1"/>
  <c r="AF37" i="1" s="1"/>
  <c r="AH45" i="19"/>
  <c r="AH25" i="19"/>
  <c r="P15" i="19"/>
  <c r="AB45" i="19"/>
  <c r="P55" i="19"/>
  <c r="P45" i="19"/>
  <c r="V25" i="19"/>
  <c r="AB35" i="19"/>
  <c r="J15" i="19"/>
  <c r="V55" i="19"/>
  <c r="P35" i="19"/>
  <c r="V35" i="19"/>
  <c r="J25" i="19"/>
  <c r="V15" i="19"/>
  <c r="P25" i="19"/>
  <c r="AF72" i="1"/>
  <c r="AB25" i="19"/>
  <c r="AH55" i="19"/>
  <c r="J55" i="19"/>
  <c r="V45" i="19"/>
  <c r="AH35" i="19"/>
  <c r="J35" i="19"/>
  <c r="J45" i="19"/>
  <c r="AB15" i="19"/>
  <c r="AH15" i="19"/>
  <c r="W37" i="19"/>
  <c r="AI7" i="19"/>
  <c r="W17" i="19"/>
  <c r="W27" i="19"/>
  <c r="Q47" i="19"/>
  <c r="W7" i="19"/>
  <c r="AI17" i="19"/>
  <c r="K47" i="19"/>
  <c r="AI47" i="19"/>
  <c r="Q27" i="19"/>
  <c r="AC27" i="19"/>
  <c r="AC47" i="19"/>
  <c r="AC37" i="19"/>
  <c r="AI37" i="19"/>
  <c r="AF16" i="1"/>
  <c r="AC17" i="19"/>
  <c r="K37" i="19"/>
  <c r="AC7" i="19"/>
  <c r="W47" i="19"/>
  <c r="Q37" i="19"/>
  <c r="AI27" i="19"/>
  <c r="Q7" i="19"/>
  <c r="K27" i="19"/>
  <c r="K17" i="19"/>
  <c r="K7" i="19"/>
  <c r="Q17" i="19"/>
  <c r="AD75" i="1"/>
  <c r="AE76" i="1"/>
  <c r="K35" i="19"/>
  <c r="AC25" i="19"/>
  <c r="K45" i="19"/>
  <c r="AI45" i="19"/>
  <c r="W45" i="19"/>
  <c r="Q35" i="19"/>
  <c r="K55" i="19"/>
  <c r="AC15" i="19"/>
  <c r="Q15" i="19"/>
  <c r="AC35" i="19"/>
  <c r="AI35" i="19"/>
  <c r="Q55" i="19"/>
  <c r="AI25" i="19"/>
  <c r="AF73"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F67"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AF74"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F66"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F56" i="1"/>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AE19" i="1"/>
  <c r="AD17" i="1"/>
  <c r="AD32" i="1"/>
  <c r="AE33" i="1"/>
  <c r="AD62" i="1"/>
  <c r="AE63" i="1"/>
  <c r="K42" i="19"/>
  <c r="AC32" i="19"/>
  <c r="W42" i="19"/>
  <c r="AI52" i="19"/>
  <c r="K22" i="19"/>
  <c r="Q32" i="19"/>
  <c r="AI12" i="19"/>
  <c r="AC52" i="19"/>
  <c r="Q42" i="19"/>
  <c r="AC42" i="19"/>
  <c r="K12" i="19"/>
  <c r="Q22" i="19"/>
  <c r="W52" i="19"/>
  <c r="AI42" i="19"/>
  <c r="W32" i="19"/>
  <c r="AI22" i="19"/>
  <c r="W12" i="19"/>
  <c r="AI32" i="19"/>
  <c r="AC12" i="19"/>
  <c r="Q12" i="19"/>
  <c r="Q52" i="19"/>
  <c r="AF55" i="1"/>
  <c r="K32" i="19"/>
  <c r="W22" i="19"/>
  <c r="K52" i="19"/>
  <c r="AC22" i="19"/>
  <c r="AF8"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E25" i="1"/>
  <c r="AD24" i="1"/>
  <c r="AD68" i="1"/>
  <c r="AE69" i="1"/>
  <c r="K39" i="19"/>
  <c r="AC39" i="19"/>
  <c r="W29" i="19"/>
  <c r="AI49" i="19"/>
  <c r="W9" i="19"/>
  <c r="AC19" i="19"/>
  <c r="Q49" i="19"/>
  <c r="W49" i="19"/>
  <c r="AC9" i="19"/>
  <c r="AI9" i="19"/>
  <c r="Q29" i="19"/>
  <c r="W39" i="19"/>
  <c r="Q39" i="19"/>
  <c r="AF30"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F61" i="1"/>
  <c r="Q33" i="19"/>
  <c r="AI23" i="19"/>
  <c r="K53" i="19"/>
  <c r="AC23" i="19"/>
  <c r="AC13" i="19"/>
  <c r="W23" i="19"/>
  <c r="W33" i="19"/>
  <c r="Q13" i="19"/>
  <c r="W13" i="19"/>
  <c r="AI13" i="19"/>
  <c r="Q43" i="19"/>
  <c r="Q23" i="19"/>
  <c r="W53" i="19"/>
  <c r="M12" i="19"/>
  <c r="AK42" i="19"/>
  <c r="AE32" i="19"/>
  <c r="AF57" i="1"/>
  <c r="M52" i="19"/>
  <c r="S12" i="19"/>
  <c r="M32" i="19"/>
  <c r="S52" i="19"/>
  <c r="Y52" i="19"/>
  <c r="Y42" i="19"/>
  <c r="AK12" i="19"/>
  <c r="S22" i="19"/>
  <c r="AE12" i="19"/>
  <c r="Y22" i="19"/>
  <c r="S32" i="19"/>
  <c r="AK52" i="19"/>
  <c r="M22" i="19"/>
  <c r="AK32" i="19"/>
  <c r="AE22" i="19"/>
  <c r="AE42" i="19"/>
  <c r="Y32" i="19"/>
  <c r="M42" i="19"/>
  <c r="Y12" i="19"/>
  <c r="AE52" i="19"/>
  <c r="AK22" i="19"/>
  <c r="S42" i="19"/>
  <c r="AD38" i="1"/>
  <c r="AE39" i="1"/>
  <c r="AE12" i="1"/>
  <c r="AD12" i="1" s="1"/>
  <c r="AD11"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F23" i="1"/>
  <c r="Q20" i="19" l="1"/>
  <c r="W10" i="19"/>
  <c r="AI10" i="19"/>
  <c r="K20" i="19"/>
  <c r="W50" i="19"/>
  <c r="AI40" i="19"/>
  <c r="K50" i="19"/>
  <c r="Q10" i="19"/>
  <c r="AI20" i="19"/>
  <c r="AC50" i="19"/>
  <c r="AI50" i="19"/>
  <c r="W30" i="19"/>
  <c r="K30" i="19"/>
  <c r="AC40" i="19"/>
  <c r="AC10" i="19"/>
  <c r="Q40" i="19"/>
  <c r="AI30" i="19"/>
  <c r="K10" i="19"/>
  <c r="W20" i="19"/>
  <c r="Q50" i="19"/>
  <c r="K40" i="19"/>
  <c r="W40" i="19"/>
  <c r="Q30" i="19"/>
  <c r="AC30" i="19"/>
  <c r="AC20" i="19"/>
  <c r="AE13" i="1"/>
  <c r="AD13" i="1" s="1"/>
  <c r="R40" i="19"/>
  <c r="AD10" i="19"/>
  <c r="X40" i="19"/>
  <c r="AJ10" i="19"/>
  <c r="R50" i="19"/>
  <c r="X10" i="19"/>
  <c r="R30" i="19"/>
  <c r="AF38" i="1"/>
  <c r="L10" i="19"/>
  <c r="L50" i="19"/>
  <c r="AJ20" i="19"/>
  <c r="AJ40" i="19"/>
  <c r="AD30" i="19"/>
  <c r="R20" i="19"/>
  <c r="AD50" i="19"/>
  <c r="AJ30" i="19"/>
  <c r="AJ50" i="19"/>
  <c r="X30" i="19"/>
  <c r="AD20" i="19"/>
  <c r="L40" i="19"/>
  <c r="X50" i="19"/>
  <c r="X20" i="19"/>
  <c r="AD40" i="19"/>
  <c r="R10" i="19"/>
  <c r="L30" i="19"/>
  <c r="L20" i="19"/>
  <c r="AD63" i="1"/>
  <c r="AE64" i="1"/>
  <c r="AD76" i="1"/>
  <c r="AE77" i="1"/>
  <c r="AD77" i="1" s="1"/>
  <c r="AD47" i="19"/>
  <c r="AJ27" i="19"/>
  <c r="AD27" i="19"/>
  <c r="AJ7" i="19"/>
  <c r="AJ37" i="19"/>
  <c r="L27" i="19"/>
  <c r="AD17" i="19"/>
  <c r="L37" i="19"/>
  <c r="R17" i="19"/>
  <c r="AJ17" i="19"/>
  <c r="X7" i="19"/>
  <c r="X47" i="19"/>
  <c r="L7" i="19"/>
  <c r="L17" i="19"/>
  <c r="R27" i="19"/>
  <c r="X27" i="19"/>
  <c r="R7" i="19"/>
  <c r="X17" i="19"/>
  <c r="AJ47" i="19"/>
  <c r="L47" i="19"/>
  <c r="R37" i="19"/>
  <c r="AD7" i="19"/>
  <c r="X37" i="19"/>
  <c r="AF17" i="1"/>
  <c r="R47" i="19"/>
  <c r="AD37" i="19"/>
  <c r="AE27" i="1"/>
  <c r="AD27" i="1" s="1"/>
  <c r="AD25" i="1"/>
  <c r="AE28" i="1"/>
  <c r="AD28" i="1" s="1"/>
  <c r="AJ43" i="19"/>
  <c r="AD33" i="19"/>
  <c r="X33" i="19"/>
  <c r="X13" i="19"/>
  <c r="AD43" i="19"/>
  <c r="L43" i="19"/>
  <c r="AF62" i="1"/>
  <c r="X23" i="19"/>
  <c r="R33" i="19"/>
  <c r="R43" i="19"/>
  <c r="AD53" i="19"/>
  <c r="AJ13" i="19"/>
  <c r="R23" i="19"/>
  <c r="R13" i="19"/>
  <c r="AJ53" i="19"/>
  <c r="L33" i="19"/>
  <c r="L23" i="19"/>
  <c r="X43" i="19"/>
  <c r="X53" i="19"/>
  <c r="AD13" i="19"/>
  <c r="L53" i="19"/>
  <c r="L13" i="19"/>
  <c r="AD23" i="19"/>
  <c r="AJ33" i="19"/>
  <c r="AJ23" i="19"/>
  <c r="R53" i="19"/>
  <c r="AD19" i="1"/>
  <c r="AE20" i="1"/>
  <c r="M55" i="19"/>
  <c r="AK15" i="19"/>
  <c r="AE25" i="19"/>
  <c r="AF75"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F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F12"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D69" i="1"/>
  <c r="AE70" i="1"/>
  <c r="AD33" i="1"/>
  <c r="AE34" i="1"/>
  <c r="AD34" i="1" s="1"/>
  <c r="AJ46" i="19"/>
  <c r="AD46" i="19"/>
  <c r="L36" i="19"/>
  <c r="X16" i="19"/>
  <c r="AJ26" i="19"/>
  <c r="L46" i="19"/>
  <c r="X6" i="19"/>
  <c r="R36" i="19"/>
  <c r="X36" i="19"/>
  <c r="R6" i="19"/>
  <c r="AJ6" i="19"/>
  <c r="AD36" i="19"/>
  <c r="R46" i="19"/>
  <c r="AD26" i="19"/>
  <c r="L16" i="19"/>
  <c r="AD16" i="19"/>
  <c r="AF11" i="1"/>
  <c r="X46" i="19"/>
  <c r="X26" i="19"/>
  <c r="AJ36" i="19"/>
  <c r="R26" i="19"/>
  <c r="AD6" i="19"/>
  <c r="L6" i="19"/>
  <c r="L26" i="19"/>
  <c r="R16" i="19"/>
  <c r="AJ16" i="19"/>
  <c r="AD39" i="1"/>
  <c r="AE40" i="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AF68" i="1"/>
  <c r="X34" i="19"/>
  <c r="L14" i="19"/>
  <c r="AD14" i="19"/>
  <c r="L44" i="19"/>
  <c r="R44" i="19"/>
  <c r="AD54" i="19"/>
  <c r="X14" i="19"/>
  <c r="AJ44" i="19"/>
  <c r="R34" i="19"/>
  <c r="AJ54" i="19"/>
  <c r="L24" i="19"/>
  <c r="AD29" i="19"/>
  <c r="AD19" i="19"/>
  <c r="R39" i="19"/>
  <c r="R9" i="19"/>
  <c r="X49" i="19"/>
  <c r="X9" i="19"/>
  <c r="AD39" i="19"/>
  <c r="R29" i="19"/>
  <c r="L49" i="19"/>
  <c r="X19" i="19"/>
  <c r="X29" i="19"/>
  <c r="X39" i="19"/>
  <c r="L9" i="19"/>
  <c r="AF32" i="1"/>
  <c r="AD9" i="19"/>
  <c r="AJ49" i="19"/>
  <c r="L39" i="19"/>
  <c r="R19" i="19"/>
  <c r="AJ39" i="19"/>
  <c r="AJ29" i="19"/>
  <c r="AJ19" i="19"/>
  <c r="AJ9" i="19"/>
  <c r="AD49" i="19"/>
  <c r="L19" i="19"/>
  <c r="L29" i="19"/>
  <c r="R49" i="19"/>
  <c r="AE35" i="1" l="1"/>
  <c r="AD35" i="1" s="1"/>
  <c r="AA19" i="19" s="1"/>
  <c r="AE14" i="1"/>
  <c r="AD14" i="1" s="1"/>
  <c r="U36" i="19" s="1"/>
  <c r="AD40" i="1"/>
  <c r="AE41" i="1"/>
  <c r="AD41" i="1" s="1"/>
  <c r="AE54" i="19"/>
  <c r="S24" i="19"/>
  <c r="AE34" i="19"/>
  <c r="Y54" i="19"/>
  <c r="AE14" i="19"/>
  <c r="Y34" i="19"/>
  <c r="M44" i="19"/>
  <c r="AK54" i="19"/>
  <c r="M24" i="19"/>
  <c r="AK34" i="19"/>
  <c r="Y14" i="19"/>
  <c r="AK14" i="19"/>
  <c r="Y24" i="19"/>
  <c r="S44" i="19"/>
  <c r="M34" i="19"/>
  <c r="AK44" i="19"/>
  <c r="M54" i="19"/>
  <c r="Y44" i="19"/>
  <c r="S54" i="19"/>
  <c r="AK24" i="19"/>
  <c r="M14" i="19"/>
  <c r="AE44" i="19"/>
  <c r="S34" i="19"/>
  <c r="AF69" i="1"/>
  <c r="AE24" i="19"/>
  <c r="S14" i="19"/>
  <c r="AK17" i="19"/>
  <c r="S27" i="19"/>
  <c r="S37" i="19"/>
  <c r="AE27" i="19"/>
  <c r="Y47" i="19"/>
  <c r="S7" i="19"/>
  <c r="M17" i="19"/>
  <c r="AE17" i="19"/>
  <c r="AK27" i="19"/>
  <c r="Y7" i="19"/>
  <c r="Y37" i="19"/>
  <c r="AE37" i="19"/>
  <c r="Y27" i="19"/>
  <c r="M47" i="19"/>
  <c r="AF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F25" i="1"/>
  <c r="AE28" i="19"/>
  <c r="AA55" i="19"/>
  <c r="O45" i="19"/>
  <c r="AA15" i="19"/>
  <c r="AM55" i="19"/>
  <c r="O55" i="19"/>
  <c r="AG35" i="19"/>
  <c r="AM25" i="19"/>
  <c r="AM35" i="19"/>
  <c r="AA25" i="19"/>
  <c r="AM45" i="19"/>
  <c r="AG25" i="19"/>
  <c r="AA35" i="19"/>
  <c r="O25" i="19"/>
  <c r="U25" i="19"/>
  <c r="AG45" i="19"/>
  <c r="U35" i="19"/>
  <c r="AA45" i="19"/>
  <c r="AM15" i="19"/>
  <c r="U45" i="19"/>
  <c r="O35" i="19"/>
  <c r="O15" i="19"/>
  <c r="AF77" i="1"/>
  <c r="AG15" i="19"/>
  <c r="U15" i="19"/>
  <c r="AG55" i="19"/>
  <c r="U55" i="19"/>
  <c r="AE40" i="19"/>
  <c r="Y30" i="19"/>
  <c r="M20" i="19"/>
  <c r="AF39"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F34" i="1"/>
  <c r="T19" i="19"/>
  <c r="AL49" i="19"/>
  <c r="T29" i="19"/>
  <c r="AF29" i="19"/>
  <c r="T18" i="19"/>
  <c r="N48" i="19"/>
  <c r="N8" i="19"/>
  <c r="T28" i="19"/>
  <c r="AF38" i="19"/>
  <c r="Z28" i="19"/>
  <c r="Z18" i="19"/>
  <c r="AF8" i="19"/>
  <c r="AF27"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F76"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F33" i="1"/>
  <c r="M9" i="19"/>
  <c r="Y29" i="19"/>
  <c r="AD64" i="1"/>
  <c r="AE65" i="1"/>
  <c r="AD65" i="1" s="1"/>
  <c r="AD70" i="1"/>
  <c r="AE71" i="1"/>
  <c r="AD71" i="1" s="1"/>
  <c r="AE21" i="1"/>
  <c r="AD21" i="1" s="1"/>
  <c r="AD20" i="1"/>
  <c r="O8" i="19"/>
  <c r="AA48" i="19"/>
  <c r="AM38" i="19"/>
  <c r="U48" i="19"/>
  <c r="AA18" i="19"/>
  <c r="AG18" i="19"/>
  <c r="AG48" i="19"/>
  <c r="AM18" i="19"/>
  <c r="AA28" i="19"/>
  <c r="AG28" i="19"/>
  <c r="AA8" i="19"/>
  <c r="U18" i="19"/>
  <c r="AG38" i="19"/>
  <c r="U38" i="19"/>
  <c r="AM8" i="19"/>
  <c r="AA38" i="19"/>
  <c r="AM48" i="19"/>
  <c r="U28" i="19"/>
  <c r="O38" i="19"/>
  <c r="U8" i="19"/>
  <c r="AG8" i="19"/>
  <c r="AF28"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F63" i="1"/>
  <c r="M33" i="19"/>
  <c r="AF6" i="19"/>
  <c r="N46" i="19"/>
  <c r="Z26" i="19"/>
  <c r="AL6" i="19"/>
  <c r="AL36" i="19"/>
  <c r="AF26" i="19"/>
  <c r="Z6" i="19"/>
  <c r="T26" i="19"/>
  <c r="Z46" i="19"/>
  <c r="AF46" i="19"/>
  <c r="T46" i="19"/>
  <c r="T6" i="19"/>
  <c r="AF36" i="19"/>
  <c r="N26" i="19"/>
  <c r="Z16" i="19"/>
  <c r="AL26" i="19"/>
  <c r="Z36" i="19"/>
  <c r="N36" i="19"/>
  <c r="AL46" i="19"/>
  <c r="T36" i="19"/>
  <c r="AF16" i="19"/>
  <c r="N6" i="19"/>
  <c r="N16" i="19"/>
  <c r="AF13" i="1"/>
  <c r="AL16" i="19"/>
  <c r="T16" i="19"/>
  <c r="AG6" i="19" l="1"/>
  <c r="AF14" i="1"/>
  <c r="AA9" i="19"/>
  <c r="U19" i="19"/>
  <c r="AG19" i="19"/>
  <c r="AA49" i="19"/>
  <c r="AM9" i="19"/>
  <c r="U49" i="19"/>
  <c r="O49" i="19"/>
  <c r="U29" i="19"/>
  <c r="O29" i="19"/>
  <c r="AG49" i="19"/>
  <c r="AM29" i="19"/>
  <c r="O39" i="19"/>
  <c r="AM39" i="19"/>
  <c r="AM19" i="19"/>
  <c r="O19" i="19"/>
  <c r="AG29" i="19"/>
  <c r="AF35" i="1"/>
  <c r="AA39" i="19"/>
  <c r="O9" i="19"/>
  <c r="AM49" i="19"/>
  <c r="AA29" i="19"/>
  <c r="U39" i="19"/>
  <c r="AA46" i="19"/>
  <c r="AA16" i="19"/>
  <c r="O26" i="19"/>
  <c r="AG36" i="19"/>
  <c r="AG26" i="19"/>
  <c r="AM6" i="19"/>
  <c r="AM16" i="19"/>
  <c r="AM46" i="19"/>
  <c r="U46" i="19"/>
  <c r="AA26" i="19"/>
  <c r="O46" i="19"/>
  <c r="AG46" i="19"/>
  <c r="AA6" i="19"/>
  <c r="O16" i="19"/>
  <c r="U6" i="19"/>
  <c r="AG9" i="19"/>
  <c r="AG39" i="19"/>
  <c r="U9" i="19"/>
  <c r="U26" i="19"/>
  <c r="O36" i="19"/>
  <c r="O6" i="19"/>
  <c r="U16" i="19"/>
  <c r="AG16" i="19"/>
  <c r="AA36" i="19"/>
  <c r="AM36" i="19"/>
  <c r="AM26" i="19"/>
  <c r="AG24" i="19"/>
  <c r="O44" i="19"/>
  <c r="O24" i="19"/>
  <c r="AM14" i="19"/>
  <c r="AG34" i="19"/>
  <c r="O34" i="19"/>
  <c r="AA44" i="19"/>
  <c r="O14" i="19"/>
  <c r="AA54" i="19"/>
  <c r="U14" i="19"/>
  <c r="AM44" i="19"/>
  <c r="AA34" i="19"/>
  <c r="AM24" i="19"/>
  <c r="AM54" i="19"/>
  <c r="AG14" i="19"/>
  <c r="AM34" i="19"/>
  <c r="U54" i="19"/>
  <c r="AG44" i="19"/>
  <c r="AA24" i="19"/>
  <c r="AG54" i="19"/>
  <c r="U34" i="19"/>
  <c r="U24" i="19"/>
  <c r="AF71" i="1"/>
  <c r="AA14" i="19"/>
  <c r="O54" i="19"/>
  <c r="U44" i="19"/>
  <c r="U43" i="19"/>
  <c r="U13" i="19"/>
  <c r="AM53" i="19"/>
  <c r="AA53" i="19"/>
  <c r="AA43" i="19"/>
  <c r="O53" i="19"/>
  <c r="O23" i="19"/>
  <c r="O13" i="19"/>
  <c r="AG43" i="19"/>
  <c r="U33" i="19"/>
  <c r="U23" i="19"/>
  <c r="AM13" i="19"/>
  <c r="AM23" i="19"/>
  <c r="AG13" i="19"/>
  <c r="AA23" i="19"/>
  <c r="AG33" i="19"/>
  <c r="AA33" i="19"/>
  <c r="AM33" i="19"/>
  <c r="AA13" i="19"/>
  <c r="AF65"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70" i="1"/>
  <c r="AF53" i="19"/>
  <c r="T43" i="19"/>
  <c r="Z53" i="19"/>
  <c r="N43" i="19"/>
  <c r="T23" i="19"/>
  <c r="AF43" i="19"/>
  <c r="Z13" i="19"/>
  <c r="Z43" i="19"/>
  <c r="AF23" i="19"/>
  <c r="AL13" i="19"/>
  <c r="Z23" i="19"/>
  <c r="AL43" i="19"/>
  <c r="AF13" i="19"/>
  <c r="AL23" i="19"/>
  <c r="N13" i="19"/>
  <c r="T33" i="19"/>
  <c r="AL53" i="19"/>
  <c r="N23" i="19"/>
  <c r="N53" i="19"/>
  <c r="AF33" i="19"/>
  <c r="N33" i="19"/>
  <c r="AF64" i="1"/>
  <c r="T53" i="19"/>
  <c r="AL33" i="19"/>
  <c r="T13" i="19"/>
  <c r="Z33" i="19"/>
  <c r="Z47" i="19"/>
  <c r="T7" i="19"/>
  <c r="AL37" i="19"/>
  <c r="T17" i="19"/>
  <c r="Z17" i="19"/>
  <c r="AF7" i="19"/>
  <c r="AF37" i="19"/>
  <c r="N17" i="19"/>
  <c r="AF27" i="19"/>
  <c r="AF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F41"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F21" i="1"/>
  <c r="AA17" i="19"/>
  <c r="O7" i="19"/>
  <c r="AA37" i="19"/>
  <c r="AA27" i="19"/>
  <c r="AM27" i="19"/>
  <c r="U17" i="19"/>
  <c r="U47" i="19"/>
  <c r="AG17" i="19"/>
  <c r="O47" i="19"/>
  <c r="Z40" i="19"/>
  <c r="AF40"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U26" i="19" l="1"/>
  <c r="AU16" i="19"/>
  <c r="AU36" i="19"/>
  <c r="AU6" i="19"/>
  <c r="AQ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<sst xmlns="http://schemas.openxmlformats.org/spreadsheetml/2006/main" count="669" uniqueCount="370">
  <si>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</si>
  <si>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</si>
  <si>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</si>
  <si>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</si>
  <si>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</si>
  <si>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</si>
  <si>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</si>
  <si>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</si>
  <si>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</si>
  <si>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</si>
  <si>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</si>
  <si>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</si>
  <si>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</si>
  <si>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</si>
  <si>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</si>
  <si>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</si>
  <si>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</si>
  <si>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</si>
  <si>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</si>
  <si>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</si>
  <si>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</si>
  <si>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</si>
  <si>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</si>
  <si>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</si>
  <si>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</si>
  <si>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</si>
  <si>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</si>
  <si>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</si>
  <si>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</si>
  <si>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</si>
  <si>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</si>
  <si>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</si>
  <si>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</si>
  <si>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</si>
  <si>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</si>
  <si>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</si>
  <si>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Seguimiento</t>
  </si>
  <si>
    <t>Estado</t>
  </si>
  <si>
    <t>Finalizado</t>
  </si>
  <si>
    <t>En curso</t>
  </si>
  <si>
    <t>Causa Raíz</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</si>
  <si>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</si>
  <si>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</si>
  <si>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</si>
  <si>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</si>
  <si>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</si>
  <si>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</si>
  <si>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</si>
  <si>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</si>
  <si>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</si>
  <si>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</si>
  <si>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</si>
  <si>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</si>
  <si>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</si>
  <si>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</si>
  <si>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</si>
  <si>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</si>
  <si>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</si>
  <si>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</si>
  <si>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</si>
  <si>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</si>
  <si>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</si>
  <si>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</si>
  <si>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</si>
  <si>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</si>
  <si>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</si>
  <si>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</si>
  <si>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</si>
  <si>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</si>
  <si>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</si>
  <si>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</si>
  <si>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</si>
  <si>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</si>
  <si>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</si>
  <si>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</si>
  <si>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</si>
  <si>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</si>
  <si>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</si>
  <si>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</si>
  <si>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</si>
  <si>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</si>
  <si>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</si>
  <si>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</si>
  <si>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</si>
  <si>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</si>
  <si>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</si>
  <si>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</si>
  <si>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</si>
  <si>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</si>
  <si>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</si>
  <si>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</si>
  <si>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</si>
  <si>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</si>
  <si>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</si>
  <si>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</si>
  <si>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</si>
  <si>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</si>
  <si>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</si>
  <si>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</si>
  <si>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</si>
  <si>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</si>
  <si>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</si>
  <si>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</si>
  <si>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</si>
  <si>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</si>
  <si>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</si>
  <si>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</si>
  <si>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</si>
  <si>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</si>
  <si>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</si>
  <si>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</si>
  <si>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</si>
  <si>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</si>
  <si>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</si>
  <si>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</si>
  <si>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</si>
  <si>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</si>
  <si>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</si>
  <si>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</si>
  <si>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</si>
  <si>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</si>
  <si>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</si>
  <si>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</si>
  <si>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</si>
  <si>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</si>
  <si>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</si>
  <si>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</si>
  <si>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</si>
  <si>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</si>
  <si>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</si>
  <si>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</si>
  <si>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</si>
  <si>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</si>
  <si>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</si>
  <si>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</si>
  <si>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</si>
  <si>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</si>
  <si>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</si>
  <si>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</si>
  <si>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</si>
  <si>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</si>
  <si>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</si>
  <si>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</si>
  <si>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</si>
  <si>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</si>
  <si>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</si>
  <si>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</si>
  <si>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</si>
  <si>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</si>
  <si>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</si>
  <si>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</si>
  <si>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</si>
  <si>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</si>
  <si>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</si>
  <si>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</si>
  <si>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</si>
  <si>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</si>
  <si>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</si>
  <si>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</si>
  <si>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</si>
  <si>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</si>
  <si>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</si>
  <si>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</si>
  <si>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</si>
  <si>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</si>
  <si>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</si>
  <si>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</si>
  <si>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</si>
  <si>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</si>
  <si>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</si>
  <si>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</si>
  <si>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</si>
  <si>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</si>
  <si>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</si>
  <si>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</si>
  <si>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</si>
  <si>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</si>
  <si>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</si>
  <si>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</si>
  <si>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</si>
  <si>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</si>
  <si>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</si>
  <si>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</si>
  <si>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</si>
  <si>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</si>
  <si>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</si>
  <si>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</si>
  <si>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</si>
  <si>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</si>
  <si>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</si>
  <si>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</si>
  <si>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</si>
  <si>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</si>
  <si>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</si>
  <si>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</si>
  <si>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</si>
  <si>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</si>
  <si>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</si>
  <si>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</si>
  <si>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</si>
  <si>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</si>
  <si>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</si>
  <si>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</si>
  <si>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</si>
  <si>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</si>
  <si>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Procesos</t>
  </si>
  <si>
    <t>SARLAFT</t>
  </si>
  <si>
    <t>Efecto dañoso sobre bienes públicos</t>
  </si>
  <si>
    <t>Riesgo de gestión</t>
  </si>
  <si>
    <t>Riesgo fiscal</t>
  </si>
  <si>
    <t>Riesgo de corrupción, opacidad o fraude</t>
  </si>
  <si>
    <t>Riesgo de seguridad digital</t>
  </si>
  <si>
    <t>Tipo de proceso</t>
  </si>
  <si>
    <t>TIPO  DE RIESGO</t>
  </si>
  <si>
    <t>TIPO DE PROCES0</t>
  </si>
  <si>
    <t>Estratégico</t>
  </si>
  <si>
    <t>Misional</t>
  </si>
  <si>
    <t>De apoyo</t>
  </si>
  <si>
    <t>De evaluación</t>
  </si>
  <si>
    <t>Riesgos en seguridad Digital</t>
  </si>
  <si>
    <t>Impactos</t>
  </si>
  <si>
    <t>Pérdida de la confidencialidad de la información</t>
  </si>
  <si>
    <t>Pérdida de la integridad de la información</t>
  </si>
  <si>
    <t>Pérdida de la disponibilidad de la información</t>
  </si>
  <si>
    <t>Actividad</t>
  </si>
  <si>
    <t>Plazo de Implementación</t>
  </si>
  <si>
    <t>Observaciones del Seguimiento</t>
  </si>
  <si>
    <t>Riesgo materializado</t>
  </si>
  <si>
    <t>Materializados</t>
  </si>
  <si>
    <t>SI</t>
  </si>
  <si>
    <t>NO</t>
  </si>
  <si>
    <t>Causa Raíz/ Acción insegura</t>
  </si>
  <si>
    <t>PROCESO RESPONSALBE</t>
  </si>
  <si>
    <t>Diciembre</t>
  </si>
  <si>
    <t>Octubre 24/2023</t>
  </si>
  <si>
    <t>Realizado</t>
  </si>
  <si>
    <t>Con hallazgos</t>
  </si>
  <si>
    <t>No se cumple</t>
  </si>
  <si>
    <t>Se cumple</t>
  </si>
  <si>
    <t>Póliza Pyme todo riesgo con Previsora del 19/10/2023</t>
  </si>
  <si>
    <t xml:space="preserve">Se realiza consignaciones </t>
  </si>
  <si>
    <t>Se están realizando cotizaciones</t>
  </si>
  <si>
    <t>FORMATO PARA DETERMINAR EL IMPACTO</t>
  </si>
  <si>
    <t>RIESGOS 1</t>
  </si>
  <si>
    <t>RIESGOS 2</t>
  </si>
  <si>
    <t>RIESGOS 3</t>
  </si>
  <si>
    <t>RIESGOS 4</t>
  </si>
  <si>
    <t>RIESGOS 5</t>
  </si>
  <si>
    <t>RIESGOS 6</t>
  </si>
  <si>
    <t>RIESGOS 7</t>
  </si>
  <si>
    <t>RIESGOS 8</t>
  </si>
  <si>
    <t xml:space="preserve">No. DE PREGUNTAS </t>
  </si>
  <si>
    <t>PREGUNTA: Si el riesgo de corrupción se materializara, podría…</t>
  </si>
  <si>
    <t>¿Afectar al grupo de funcionarios del proceso?</t>
  </si>
  <si>
    <t>¿Afectar el cumplimiento de metas y objetivos de la dependencia?</t>
  </si>
  <si>
    <t>¿Afectar el cumplimiento de la misión de la entidad?</t>
  </si>
  <si>
    <t>¿Afectar el cumplimiento de la misión del sector al que pertenece la entidad?</t>
  </si>
  <si>
    <t>¿Generar pérdida de confianza de la entidad afectando su reputación?</t>
  </si>
  <si>
    <t>¿Generar pérdida de recuros económicos?</t>
  </si>
  <si>
    <t>¿Afectar la generación de los productos o de la prestación del servicio?</t>
  </si>
  <si>
    <t>¿Dar lugar al detrimento de la calidad de vida de la comunidad por la pérdida del bien o del servicio o los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</si>
  <si>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</si>
  <si>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</si>
  <si>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</si>
  <si>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</si>
  <si>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</si>
  <si>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</si>
  <si>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</si>
  <si>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</si>
  <si>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</si>
  <si>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</si>
  <si>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t>
  </si>
  <si>
    <t>TOTAL PREGUNTAS NEGATIVAS</t>
  </si>
  <si>
    <t>CLASIFICACIÓN DE LAS RESPUESTAS DEL IMPACTO</t>
  </si>
  <si>
    <t>IMPACTO</t>
  </si>
  <si>
    <t>MODERADO</t>
  </si>
  <si>
    <t>Si responde afirmativamente de 1 a 5 preguntas</t>
  </si>
  <si>
    <t>MAYOR</t>
  </si>
  <si>
    <t>Si responde afirmativamente de 6 a 11 preguntas</t>
  </si>
  <si>
    <t>CATASTRÓFICO</t>
  </si>
  <si>
    <t>Si responde afirmativamente de 12 a 18 preguntas</t>
  </si>
  <si>
    <t>RIESGOS 9</t>
  </si>
  <si>
    <t>RIESGOS 10</t>
  </si>
  <si>
    <t>RIESGOS 11</t>
  </si>
  <si>
    <t>RIESGOS 12</t>
  </si>
  <si>
    <t>TABLA PARA VALORAR EL IMPACTO EN RIESGOS DE CORRUPCIÓN</t>
  </si>
  <si>
    <t>Selecciones afectación económica, reputacional o ambas.</t>
  </si>
  <si>
    <t>Permanente</t>
  </si>
  <si>
    <t>Posibilidad de contratar o vincular personal sin cumplimiento de requisitos para favorecer a un tercero.</t>
  </si>
  <si>
    <t>El líder de talento humano o el líder de contratación, antes de que se realice un contrato o vinculación, según corresponda, verifica a través de la lista de chequeo de requisitos, el cumplimiento de estos. En caso de encontrar algún incumplimiento informa a la dirección para que se solicite lo faltante o se tome la decisión que sea necesaria, se deja como evidencia la lista de chequeo diligenciada.</t>
  </si>
  <si>
    <t>El funcionario responsable de control interno realiza cada año una auditoría para verificar el cumplimiento de la aplicación de requisitos al momento de contratar o vincular personal, con base en un instrumento previamente diseñados con los aspectos normativos que aplican al proceso. De esta elabora un informe donde hace las recomendaciones y solicita plan de mejoramiento según los resultados.</t>
  </si>
  <si>
    <t>Dirección y Planeación</t>
  </si>
  <si>
    <t xml:space="preserve">Mercadeo y comunicación </t>
  </si>
  <si>
    <t>Gestión de la calidad</t>
  </si>
  <si>
    <t xml:space="preserve">Gestión jurídica y de contratación </t>
  </si>
  <si>
    <t xml:space="preserve">Información y atención al usuario </t>
  </si>
  <si>
    <t xml:space="preserve">Consulta externa </t>
  </si>
  <si>
    <t>Atención odontológica</t>
  </si>
  <si>
    <t>Promoción y mantenimiento la salud</t>
  </si>
  <si>
    <t>Atención de urgencias</t>
  </si>
  <si>
    <t>Atención en internación</t>
  </si>
  <si>
    <t>Servicio farmacéutico</t>
  </si>
  <si>
    <t>Ayudas diagnósticas</t>
  </si>
  <si>
    <t>Gestión financiera</t>
  </si>
  <si>
    <t>Gestión de bienes e insumos</t>
  </si>
  <si>
    <t>Gestión del talento humano</t>
  </si>
  <si>
    <t>Gestión del ambiente físico</t>
  </si>
  <si>
    <t>Gestión documental</t>
  </si>
  <si>
    <t>Gestión de las tecnologías y la información</t>
  </si>
  <si>
    <t>Evaluación y control de la gestión</t>
  </si>
  <si>
    <t>Posibilidad de afectación económica y reputacional por contratar o vincular personal sin cumplimiento de requisitos para favorecer a un tercero, debido a tráfico de influencias o conflicto de interés no declarado o debilidad en la verificación de requisitos.</t>
  </si>
  <si>
    <t>Tráfico de influencias o conflicto de interés no declarado.
Debilidad en la verificación de requisitos.</t>
  </si>
  <si>
    <t>Líder de talento humano / Líder de contratación</t>
  </si>
  <si>
    <t>Líder de talento humano</t>
  </si>
  <si>
    <t>Causa 1: Falencias en los controles al manejo de recursos o bienes de la ESE.
Causa 2: Desconocimiento o no aplicación de conductas asociadas a los valores de integridad del servicio público.</t>
  </si>
  <si>
    <t>Posibilidad uso indebido de  los recursos o bienes de la entidad para beneficio particular o de un tercero.</t>
  </si>
  <si>
    <t xml:space="preserve">Posibilidad de afectación económica y reputacional por uso indebido de  los recursos o bienes de la entidad para beneficio particular o de un tercero a causa de  falencias en los controles al manejo de recursos o bienes de la ESE o desconocimiento o no aplicación de conductas asociadas a los valores de integridad del servicio público. </t>
  </si>
  <si>
    <t>Los jefes inmediatos evalúan el personal a cargo a través de los mecanismos definidos, así: el  gerente de la entidad evalúa a los subdirectores a través de un Acuerdo de gestión que se suscribe cada año con los compromisos de desempeño y competencias de nivel directivo; los inscritos en carrera administrativa a través del sistema tipo de evaluación adoptado de la CNSC y los vinculados en provisionalidad con la metodología adoptada por la institución. Si en la evaluación de las competencias, compromisos y funciones se hallan oportunidades de mejora, se gestiona la formulación y ejecución de un plan de mejora individual, dejando los registros para el seguimiento.</t>
  </si>
  <si>
    <t>Evaluar el nivel de percepción de integridad en la ESE a través de encuestas en las que se mide el grado de aplicación de las conductas asociadas a los valores y principios del código de integridad institucional</t>
  </si>
  <si>
    <t>Anual</t>
  </si>
  <si>
    <t>Realizar controles selectivos y no programados de inventarios de bienes e insumos.</t>
  </si>
  <si>
    <t>Líder de farmacia, líder de almacén y Asesor de control interno</t>
  </si>
  <si>
    <t>Eventual</t>
  </si>
  <si>
    <t>Divulgar a los usuarios información que incentive: 
*Solicitar recibo de caja por todo pago que realice en la institución.
*Realizar pago solo en las cajas *Denunciar cualquier evento que lo contravenga lo anterior.</t>
  </si>
  <si>
    <t>Líder atención al usuario.</t>
  </si>
  <si>
    <t>Diseñar instrumento para medir la percepción de integridad.</t>
  </si>
  <si>
    <t xml:space="preserve">Anual </t>
  </si>
  <si>
    <t>Posibilidad que un funcionario oculte, destruya o divulgue información personal y/o institucional, para beneficio de un particular.</t>
  </si>
  <si>
    <t>Causa 1: Debilidad en controles del proceso de gestión de información.
Causa 2: Desconocimiento o no aplicación de conductas asociadas a los valores de integridad del servicio público.</t>
  </si>
  <si>
    <t>Mensualmente el líder de sistemas revisa los perfiles de usuarios para el acceso a las aplicaciones y a los computadores, verificando entre otras, que corresponda a empleados o contratistas activos en la institución, en caso de detectar perfiles de personas que ya no laboren en la ESE realiza la inactivación inmediata, manteniendo actualizado el respectivo registro.</t>
  </si>
  <si>
    <t>Realizar regularmente la verificación de perfiles de acceso al sistema.</t>
  </si>
  <si>
    <t>Líder de sistemas</t>
  </si>
  <si>
    <t>Establecer la entrega de la información como requisito en el paz y salvo al retiro de los funcionarios.</t>
  </si>
  <si>
    <t>Formular e implementar un Plan de seguridad y privacidad de la información.</t>
  </si>
  <si>
    <t>Asesor control interno</t>
  </si>
  <si>
    <t>Semestral - Anual</t>
  </si>
  <si>
    <t>Realizar por lo menos una campaña para interiorización del código de integridad.</t>
  </si>
  <si>
    <t xml:space="preserve">Líder talento humano </t>
  </si>
  <si>
    <t>Posibilidad de lucro directo del funcionario por prestación de servicios, omitiendo la inclusión en los procedimiento de facturación y recaudo para la ESE.</t>
  </si>
  <si>
    <t>Causa 1: Falencias en los controles establecidos.
Causa 2: Desconocimiento o no aplicación de conductas asociadas a los valores de integridad del servicio público.</t>
  </si>
  <si>
    <t>Posibilidad de afectación económica y reputacional debido a lucro directo del funcionario por prestación de servicios, omitiendo la inclusión en los procedimiento de facturación y recaudo para la ESE a causa de falencias en los controles establecidos o 
desconocimiento o no aplicación de conductas asociadas a los valores de integridad del servicio público.</t>
  </si>
  <si>
    <t>Realizar reinducción al personal acerca de los deberes como servidor público.</t>
  </si>
  <si>
    <t xml:space="preserve">Posibilidad de aceptar o recibir indebidamdente dinero u otra utilidad para  realizar un acto propio del cargo, o para ejecutar uno contrario a los deberes oficiales. </t>
  </si>
  <si>
    <t>Desconocimiento o no aplicación de conductas asociadas a los valores de integridad del servicio público.
Conflictos de interés no declarados</t>
  </si>
  <si>
    <t>Posibilidad de afectación económica y reputacional por aceptar o recibir indebidamdente dinero u otra utilidad para  realizar un acto propio del cargo, o para ejecutar uno contrario a los deberes oficiales, a causa de desconocimiento o no aplicación de conductas asociadas a los valores de integridad del servicio público o conflictos de interés no declarados.</t>
  </si>
  <si>
    <t>Realizar auditoria al proceso de contratación verificando los resquisitos de legalidad.</t>
  </si>
  <si>
    <t>Asesor de control interno</t>
  </si>
  <si>
    <t>Tesoreria y Control Interno</t>
  </si>
  <si>
    <t>Aplicar instrumento de evaluación (evaluacion desempeño - seguimiento a acuerdos de gestión)</t>
  </si>
  <si>
    <t>Posibilidad de afectación económica y reputacional debido a que un funcionario oculte, destruya o divulgue información personal y/o institucional, para beneficio de un particular a causa de debilidad en controles del proceso de gestión de información o 
desconocimiento o no aplicación de conductas asociadas a los valores de integridad del servicio público.</t>
  </si>
  <si>
    <t>El Asesor de control interno o quien haga sus veces, anualmente, verifica la existencia y aplicación de las políticas de seguridad  y confidencialidad de la información, constatando con el líder de sistemas, la aplicación de las medidas establecidas en políticas de seguridad. Ante la identificación de fallas, promueve la documentación de un plan de mejoramiento.</t>
  </si>
  <si>
    <t>Gerentes Públicos (funcionarios de libre nombramiento con personal a cargo)</t>
  </si>
  <si>
    <t>Líder de Talento Humano</t>
  </si>
  <si>
    <t>La funcionaria asignada realiza auditoria a la facturación diariamente verificando los registros de pacientes antendidos, comparan los servicios facturados con los efectivamente prestados para constatar su coherencia. En caso de encontrar inconsistencias hace el requerimiento al funcionario correspondiente y de no aclararse, informa a la dirección para lo de su competencia, dejando los respectivos registros de lo hallado y gestionado.</t>
  </si>
  <si>
    <t>Realizar auditoría no programada al manejo de cajas de recaudo y caja menor</t>
  </si>
  <si>
    <t>El funcionario de tesoreria  realiza arqueos a la caja de adminisiones de manera periodica, registrando en el formato diseñado para éstas, si se encuentran diferencias de faltantes o sobrantes se realiza el ajuste en l caja.  
Igualmente, de forma sorpresiva el Jefe de control interno realiza arqueos a las cajas que recaudan o manejan dinero, comparando el efectivo con el cuadre de caja generado del software y a  una muestra de los inventarios de farmacia y almacén. Si encuentra sobrantes o faltantes tanto en la caja como en inventarios, se elabora el respectivo reporte al Jefe Inmediato para realizar los reintegros o pagos correspondientes y elabora el respectivo informe para la formulación del respectivo plan de mejora, cuando sea necesario.</t>
  </si>
  <si>
    <t>Lider de facturación asignado a la auditoria concurrente</t>
  </si>
  <si>
    <t>Diariamente</t>
  </si>
  <si>
    <t>Socializar los resultados de las Auditorias a la facturación en el Comité de Sostenibilidad Contable</t>
  </si>
  <si>
    <t>Mensualmente</t>
  </si>
  <si>
    <t xml:space="preserve">Por parte del lider de talento humano se realizan actividades de sensibilización y divulgación sobre la Política de Integridad Institucional, donde se definen los valores que debe demostrar el servidor público, en caso de presentarse quejas por incumplimiento en la aplicación de los valores del servidor público, se realiza el respectivo proceso disciplinario de acuerdo con la normatividad vigente. </t>
  </si>
  <si>
    <t>Realizar auditoria a la facturación elaborando el respectivo soporte que evidencie la actividad</t>
  </si>
  <si>
    <t>ESE HOSPITAL SAN RAFAEL
MAPA DE RIESGOS DE CORRUPCIÓN 2026</t>
  </si>
  <si>
    <t>Gestionar la realización de los cursos de formación continúa obligatorios para el Sistema Único de Habilitación a partir de la revisión realizada en la vigencia 2025.</t>
  </si>
  <si>
    <t>Documentar el protocolo e instrumentos para declarar conflictos de interés.</t>
  </si>
  <si>
    <t xml:space="preserve">Aplicar la lista de chequeo actualizada para verificar requisitos al contratar o vincular personal. </t>
  </si>
  <si>
    <t>Realizar auditoria interna del proceso de seguridad de la información</t>
  </si>
  <si>
    <t xml:space="preserve">Implementar el plan de mejoramiento de seguridad de la información con base en los resultados de la auditoria interna realizada en la vigencia 2025. </t>
  </si>
  <si>
    <t>Según programación del plan</t>
  </si>
  <si>
    <t>Asesor de soporte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</si>
</sst>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1"/>
      <color theme="1"/>
      <name val="Calibri"/>
      <family val="2"/>
      <scheme val="minor"/>
    </font>
    <font>
      <b/>
      <sz val="14"/>
      <color theme="0"/>
      <name val="Arial Narrow"/>
      <family val="2"/>
    </font>
    <font>
      <b/>
      <sz val="24"/>
      <color theme="1"/>
      <name val="Arial Narrow"/>
      <family val="2"/>
    </font>
    <font>
      <sz val="7"/>
      <color theme="1"/>
      <name val="Courier New"/>
      <family val="3"/>
    </font>
    <font>
      <sz val="14"/>
      <color theme="1"/>
      <name val="Courier New"/>
      <family val="3"/>
    </font>
    <font>
      <sz val="48"/>
      <color theme="1"/>
      <name val="Courier New"/>
      <family val="3"/>
    </font>
    <font>
      <sz val="48"/>
      <color theme="1"/>
      <name val="Calibri"/>
      <family val="2"/>
      <scheme val="minor"/>
    </font>
    <font>
      <b/>
      <sz val="22"/>
      <color theme="0"/>
      <name val="Arial Narrow"/>
      <family val="2"/>
    </font>
    <font>
      <sz val="10"/>
      <color theme="1"/>
      <name val="Arial"/>
      <family val="2"/>
    </font>
    <font>
      <b/>
      <sz val="22"/>
      <name val="Arial Narrow"/>
      <family val="2"/>
    </font>
    <font>
      <b/>
      <sz val="11"/>
      <color theme="1"/>
      <name val="Tahoma"/>
      <family val="2"/>
    </font>
    <font>
      <sz val="11"/>
      <color theme="1"/>
      <name val="Tahoma"/>
      <family val="2"/>
    </font>
    <font>
      <sz val="8"/>
      <name val="Calibri"/>
      <family val="2"/>
      <scheme val="minor"/>
    </font>
    <font>
      <b/>
      <sz val="16"/>
      <color theme="1"/>
      <name val="Calibri"/>
      <family val="2"/>
      <scheme val="minor"/>
    </font>
    <font>
      <sz val="11"/>
      <name val="Tahoma"/>
      <family val="2"/>
    </font>
    <font>
      <sz val="11"/>
      <color rgb="FFFF0000"/>
      <name val="Arial Narrow"/>
      <family val="2"/>
    </font>
  </fonts>
  <fills count="2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rgb="FFF52BEB"/>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BFFDDB"/>
        <bgColor indexed="64"/>
      </patternFill>
    </fill>
  </fills>
  <borders count="99">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diagonal/>
    </border>
    <border>
      <left style="dashed">
        <color theme="9" tint="-0.24994659260841701"/>
      </left>
      <right style="dashed">
        <color theme="9" tint="-0.24994659260841701"/>
      </right>
      <top/>
      <bottom style="dashed">
        <color theme="9" tint="-0.24994659260841701"/>
      </bottom>
      <diagonal/>
    </border>
    <border>
      <left style="thin">
        <color indexed="64"/>
      </left>
      <right style="thin">
        <color indexed="64"/>
      </right>
      <top style="thin">
        <color indexed="64"/>
      </top>
      <bottom/>
      <diagonal/>
    </border>
    <border>
      <left style="dashed">
        <color theme="9" tint="-0.24994659260841701"/>
      </left>
      <right style="dotted">
        <color indexed="64"/>
      </right>
      <top style="dotted">
        <color indexed="64"/>
      </top>
      <bottom/>
      <diagonal/>
    </border>
    <border>
      <left style="dashed">
        <color theme="9" tint="-0.24994659260841701"/>
      </left>
      <right style="dotted">
        <color indexed="64"/>
      </right>
      <top/>
      <bottom/>
      <diagonal/>
    </border>
    <border>
      <left style="dashed">
        <color theme="9" tint="-0.24994659260841701"/>
      </left>
      <right style="dotted">
        <color indexed="64"/>
      </right>
      <top/>
      <bottom style="dotted">
        <color indexed="64"/>
      </bottom>
      <diagonal/>
    </border>
    <border>
      <left style="dotted">
        <color indexed="64"/>
      </left>
      <right style="dashed">
        <color theme="9" tint="-0.24994659260841701"/>
      </right>
      <top style="dotted">
        <color indexed="64"/>
      </top>
      <bottom/>
      <diagonal/>
    </border>
    <border>
      <left style="dotted">
        <color indexed="64"/>
      </left>
      <right style="dashed">
        <color theme="9" tint="-0.24994659260841701"/>
      </right>
      <top/>
      <bottom/>
      <diagonal/>
    </border>
    <border>
      <left style="dotted">
        <color indexed="64"/>
      </left>
      <right style="dashed">
        <color theme="9" tint="-0.24994659260841701"/>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dashed">
        <color theme="9" tint="-0.24994659260841701"/>
      </left>
      <right/>
      <top/>
      <bottom style="dashed">
        <color theme="9" tint="-0.24994659260841701"/>
      </bottom>
      <diagonal/>
    </border>
    <border>
      <left style="dashed">
        <color theme="9" tint="-0.24994659260841701"/>
      </left>
      <right/>
      <top style="dashed">
        <color theme="9" tint="-0.24994659260841701"/>
      </top>
      <bottom/>
      <diagonal/>
    </border>
  </borders>
  <cellStyleXfs count="5">
    <xf numFmtId="0" fontId="0" fillId="0" borderId="0"/>
    <xf numFmtId="9" fontId="14" fillId="0" borderId="0" applyFont="0" applyFill="0" applyBorder="0" applyAlignment="0" applyProtection="0"/>
    <xf numFmtId="0" fontId="46" fillId="0" borderId="0"/>
    <xf numFmtId="0" fontId="47" fillId="0" borderId="0"/>
    <xf numFmtId="0" fontId="5" fillId="0" borderId="0"/>
  </cellStyleXfs>
  <cellXfs count="50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8" fillId="0" borderId="0" xfId="0" applyFont="1" applyAlignment="1">
      <alignment horizontal="center" vertical="center" wrapText="1"/>
    </xf>
    <xf numFmtId="0" fontId="9" fillId="6" borderId="0" xfId="0" applyFont="1" applyFill="1" applyAlignment="1">
      <alignment horizontal="center" vertical="center" wrapText="1" readingOrder="1"/>
    </xf>
    <xf numFmtId="0" fontId="10" fillId="5" borderId="2" xfId="0" applyFont="1" applyFill="1" applyBorder="1" applyAlignment="1">
      <alignment horizontal="center" vertical="center" wrapText="1" readingOrder="1"/>
    </xf>
    <xf numFmtId="0" fontId="10" fillId="0" borderId="2" xfId="0" applyFont="1" applyBorder="1" applyAlignment="1">
      <alignment horizontal="justify" vertical="center" wrapText="1" readingOrder="1"/>
    </xf>
    <xf numFmtId="9" fontId="10" fillId="0" borderId="2" xfId="0" applyNumberFormat="1" applyFont="1" applyBorder="1" applyAlignment="1">
      <alignment horizontal="center" vertical="center" wrapText="1" readingOrder="1"/>
    </xf>
    <xf numFmtId="0" fontId="10" fillId="7" borderId="1" xfId="0" applyFont="1" applyFill="1" applyBorder="1" applyAlignment="1">
      <alignment horizontal="center" vertical="center" wrapText="1" readingOrder="1"/>
    </xf>
    <xf numFmtId="0" fontId="10" fillId="0" borderId="1" xfId="0" applyFont="1" applyBorder="1" applyAlignment="1">
      <alignment horizontal="justify" vertical="center" wrapText="1" readingOrder="1"/>
    </xf>
    <xf numFmtId="9" fontId="10" fillId="0" borderId="1" xfId="0" applyNumberFormat="1" applyFont="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1" fillId="9" borderId="1" xfId="0" applyFont="1" applyFill="1" applyBorder="1" applyAlignment="1">
      <alignment horizontal="center" vertical="center" wrapText="1" readingOrder="1"/>
    </xf>
    <xf numFmtId="0" fontId="15" fillId="0" borderId="0" xfId="0" applyFont="1"/>
    <xf numFmtId="0" fontId="13" fillId="0" borderId="0" xfId="0" applyFont="1"/>
    <xf numFmtId="0" fontId="4" fillId="3" borderId="0" xfId="0" applyFont="1" applyFill="1" applyAlignment="1">
      <alignment horizontal="center" vertical="center"/>
    </xf>
    <xf numFmtId="0" fontId="1" fillId="3" borderId="0" xfId="0" applyFont="1" applyFill="1" applyAlignment="1">
      <alignment vertical="center"/>
    </xf>
    <xf numFmtId="0" fontId="27" fillId="0" borderId="0" xfId="0" applyFont="1" applyAlignment="1">
      <alignment vertical="center"/>
    </xf>
    <xf numFmtId="0" fontId="28" fillId="0" borderId="0" xfId="0" applyFont="1"/>
    <xf numFmtId="0" fontId="26" fillId="0" borderId="0" xfId="0" applyFont="1"/>
    <xf numFmtId="0" fontId="0" fillId="0" borderId="0" xfId="0" pivotButton="1"/>
    <xf numFmtId="0" fontId="12" fillId="0" borderId="0" xfId="0" applyFont="1" applyAlignment="1">
      <alignment horizontal="justify" vertical="center" wrapText="1" readingOrder="1"/>
    </xf>
    <xf numFmtId="0" fontId="29" fillId="0" borderId="0" xfId="0" applyFont="1"/>
    <xf numFmtId="0" fontId="31" fillId="6" borderId="0" xfId="0" applyFont="1" applyFill="1" applyAlignment="1">
      <alignment horizontal="center" vertical="center" wrapText="1" readingOrder="1"/>
    </xf>
    <xf numFmtId="0" fontId="32" fillId="0" borderId="2" xfId="0" applyFont="1" applyBorder="1" applyAlignment="1">
      <alignment horizontal="justify" vertical="center" wrapText="1" readingOrder="1"/>
    </xf>
    <xf numFmtId="0" fontId="32" fillId="0" borderId="1" xfId="0" applyFont="1" applyBorder="1" applyAlignment="1">
      <alignment horizontal="justify" vertical="center" wrapText="1" readingOrder="1"/>
    </xf>
    <xf numFmtId="0" fontId="32" fillId="5" borderId="2" xfId="0" applyFont="1" applyFill="1" applyBorder="1" applyAlignment="1">
      <alignment horizontal="center" vertical="center" wrapText="1" readingOrder="1"/>
    </xf>
    <xf numFmtId="0" fontId="32" fillId="7" borderId="1" xfId="0" applyFont="1" applyFill="1" applyBorder="1" applyAlignment="1">
      <alignment horizontal="center" vertical="center" wrapText="1" readingOrder="1"/>
    </xf>
    <xf numFmtId="0" fontId="32" fillId="4"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3" fillId="9" borderId="1" xfId="0" applyFont="1" applyFill="1" applyBorder="1" applyAlignment="1">
      <alignment horizontal="center" vertical="center" wrapText="1" readingOrder="1"/>
    </xf>
    <xf numFmtId="0" fontId="32" fillId="0" borderId="2" xfId="0" applyFont="1" applyBorder="1" applyAlignment="1">
      <alignment horizontal="center" vertical="center" wrapText="1" readingOrder="1"/>
    </xf>
    <xf numFmtId="0" fontId="32" fillId="0" borderId="1" xfId="0" applyFont="1" applyBorder="1" applyAlignment="1">
      <alignment horizontal="center" vertical="center" wrapText="1" readingOrder="1"/>
    </xf>
    <xf numFmtId="0" fontId="19" fillId="11" borderId="3" xfId="0" applyFont="1" applyFill="1" applyBorder="1" applyAlignment="1" applyProtection="1">
      <alignment horizontal="center" vertical="center" wrapText="1" readingOrder="1"/>
      <protection hidden="1"/>
    </xf>
    <xf numFmtId="0" fontId="19" fillId="11" borderId="10" xfId="0" applyFont="1" applyFill="1" applyBorder="1" applyAlignment="1" applyProtection="1">
      <alignment horizontal="center" vertical="center" wrapText="1" readingOrder="1"/>
      <protection hidden="1"/>
    </xf>
    <xf numFmtId="0" fontId="19" fillId="11" borderId="4" xfId="0" applyFont="1" applyFill="1" applyBorder="1" applyAlignment="1" applyProtection="1">
      <alignment horizontal="center" vertical="center" wrapText="1" readingOrder="1"/>
      <protection hidden="1"/>
    </xf>
    <xf numFmtId="0" fontId="19" fillId="12" borderId="3" xfId="0" applyFont="1" applyFill="1" applyBorder="1" applyAlignment="1" applyProtection="1">
      <alignment horizontal="center" wrapText="1" readingOrder="1"/>
      <protection hidden="1"/>
    </xf>
    <xf numFmtId="0" fontId="19" fillId="12" borderId="10" xfId="0" applyFont="1" applyFill="1" applyBorder="1" applyAlignment="1" applyProtection="1">
      <alignment horizontal="center" wrapText="1" readingOrder="1"/>
      <protection hidden="1"/>
    </xf>
    <xf numFmtId="0" fontId="19" fillId="12" borderId="4" xfId="0" applyFont="1" applyFill="1" applyBorder="1" applyAlignment="1" applyProtection="1">
      <alignment horizontal="center" wrapText="1" readingOrder="1"/>
      <protection hidden="1"/>
    </xf>
    <xf numFmtId="0" fontId="19" fillId="11" borderId="5" xfId="0" applyFont="1" applyFill="1" applyBorder="1" applyAlignment="1" applyProtection="1">
      <alignment horizontal="center" vertical="center" wrapText="1" readingOrder="1"/>
      <protection hidden="1"/>
    </xf>
    <xf numFmtId="0" fontId="19" fillId="11" borderId="0" xfId="0" applyFont="1" applyFill="1" applyAlignment="1" applyProtection="1">
      <alignment horizontal="center" vertical="center" wrapText="1" readingOrder="1"/>
      <protection hidden="1"/>
    </xf>
    <xf numFmtId="0" fontId="19" fillId="11" borderId="6" xfId="0" applyFont="1" applyFill="1" applyBorder="1" applyAlignment="1" applyProtection="1">
      <alignment horizontal="center" vertical="center" wrapText="1" readingOrder="1"/>
      <protection hidden="1"/>
    </xf>
    <xf numFmtId="0" fontId="19" fillId="12" borderId="5" xfId="0" applyFont="1" applyFill="1" applyBorder="1" applyAlignment="1" applyProtection="1">
      <alignment horizontal="center" wrapText="1" readingOrder="1"/>
      <protection hidden="1"/>
    </xf>
    <xf numFmtId="0" fontId="19" fillId="12" borderId="0" xfId="0" applyFont="1" applyFill="1" applyAlignment="1" applyProtection="1">
      <alignment horizontal="center" wrapText="1" readingOrder="1"/>
      <protection hidden="1"/>
    </xf>
    <xf numFmtId="0" fontId="19" fillId="12" borderId="6" xfId="0" applyFont="1" applyFill="1" applyBorder="1" applyAlignment="1" applyProtection="1">
      <alignment horizontal="center" wrapText="1" readingOrder="1"/>
      <protection hidden="1"/>
    </xf>
    <xf numFmtId="0" fontId="19" fillId="11" borderId="7" xfId="0" applyFont="1" applyFill="1" applyBorder="1" applyAlignment="1" applyProtection="1">
      <alignment horizontal="center" vertical="center" wrapText="1" readingOrder="1"/>
      <protection hidden="1"/>
    </xf>
    <xf numFmtId="0" fontId="19" fillId="11" borderId="9" xfId="0" applyFont="1" applyFill="1" applyBorder="1" applyAlignment="1" applyProtection="1">
      <alignment horizontal="center" vertical="center" wrapText="1" readingOrder="1"/>
      <protection hidden="1"/>
    </xf>
    <xf numFmtId="0" fontId="19" fillId="11" borderId="8" xfId="0" applyFont="1" applyFill="1" applyBorder="1" applyAlignment="1" applyProtection="1">
      <alignment horizontal="center" vertical="center" wrapText="1" readingOrder="1"/>
      <protection hidden="1"/>
    </xf>
    <xf numFmtId="0" fontId="19" fillId="12" borderId="7" xfId="0" applyFont="1" applyFill="1" applyBorder="1" applyAlignment="1" applyProtection="1">
      <alignment horizontal="center" wrapText="1" readingOrder="1"/>
      <protection hidden="1"/>
    </xf>
    <xf numFmtId="0" fontId="19" fillId="12" borderId="9" xfId="0" applyFont="1" applyFill="1" applyBorder="1" applyAlignment="1" applyProtection="1">
      <alignment horizontal="center" wrapText="1" readingOrder="1"/>
      <protection hidden="1"/>
    </xf>
    <xf numFmtId="0" fontId="19" fillId="12" borderId="8" xfId="0" applyFont="1" applyFill="1" applyBorder="1" applyAlignment="1" applyProtection="1">
      <alignment horizontal="center" wrapText="1" readingOrder="1"/>
      <protection hidden="1"/>
    </xf>
    <xf numFmtId="0" fontId="19" fillId="13" borderId="3" xfId="0" applyFont="1" applyFill="1" applyBorder="1" applyAlignment="1" applyProtection="1">
      <alignment horizontal="center" wrapText="1" readingOrder="1"/>
      <protection hidden="1"/>
    </xf>
    <xf numFmtId="0" fontId="19" fillId="13" borderId="10" xfId="0" applyFont="1" applyFill="1" applyBorder="1" applyAlignment="1" applyProtection="1">
      <alignment horizontal="center" wrapText="1" readingOrder="1"/>
      <protection hidden="1"/>
    </xf>
    <xf numFmtId="0" fontId="19" fillId="13" borderId="4" xfId="0" applyFont="1" applyFill="1" applyBorder="1" applyAlignment="1" applyProtection="1">
      <alignment horizontal="center" wrapText="1" readingOrder="1"/>
      <protection hidden="1"/>
    </xf>
    <xf numFmtId="0" fontId="19" fillId="13" borderId="5" xfId="0" applyFont="1" applyFill="1" applyBorder="1" applyAlignment="1" applyProtection="1">
      <alignment horizontal="center" wrapText="1" readingOrder="1"/>
      <protection hidden="1"/>
    </xf>
    <xf numFmtId="0" fontId="19" fillId="13" borderId="0" xfId="0" applyFont="1" applyFill="1" applyAlignment="1" applyProtection="1">
      <alignment horizontal="center" wrapText="1" readingOrder="1"/>
      <protection hidden="1"/>
    </xf>
    <xf numFmtId="0" fontId="19" fillId="13" borderId="6" xfId="0" applyFont="1" applyFill="1" applyBorder="1" applyAlignment="1" applyProtection="1">
      <alignment horizontal="center" wrapText="1" readingOrder="1"/>
      <protection hidden="1"/>
    </xf>
    <xf numFmtId="0" fontId="19" fillId="13" borderId="7" xfId="0" applyFont="1" applyFill="1" applyBorder="1" applyAlignment="1" applyProtection="1">
      <alignment horizontal="center" wrapText="1" readingOrder="1"/>
      <protection hidden="1"/>
    </xf>
    <xf numFmtId="0" fontId="19" fillId="13" borderId="9" xfId="0" applyFont="1" applyFill="1" applyBorder="1" applyAlignment="1" applyProtection="1">
      <alignment horizontal="center" wrapText="1" readingOrder="1"/>
      <protection hidden="1"/>
    </xf>
    <xf numFmtId="0" fontId="19" fillId="13" borderId="8" xfId="0" applyFont="1" applyFill="1" applyBorder="1" applyAlignment="1" applyProtection="1">
      <alignment horizontal="center" wrapText="1" readingOrder="1"/>
      <protection hidden="1"/>
    </xf>
    <xf numFmtId="0" fontId="19" fillId="5" borderId="3" xfId="0" applyFont="1" applyFill="1" applyBorder="1" applyAlignment="1" applyProtection="1">
      <alignment horizontal="center" wrapText="1" readingOrder="1"/>
      <protection hidden="1"/>
    </xf>
    <xf numFmtId="0" fontId="19" fillId="5" borderId="10" xfId="0" applyFont="1" applyFill="1" applyBorder="1" applyAlignment="1" applyProtection="1">
      <alignment horizontal="center" wrapText="1" readingOrder="1"/>
      <protection hidden="1"/>
    </xf>
    <xf numFmtId="0" fontId="19" fillId="5" borderId="4" xfId="0" applyFont="1" applyFill="1" applyBorder="1" applyAlignment="1" applyProtection="1">
      <alignment horizontal="center" wrapText="1" readingOrder="1"/>
      <protection hidden="1"/>
    </xf>
    <xf numFmtId="0" fontId="19" fillId="5" borderId="5" xfId="0" applyFont="1" applyFill="1" applyBorder="1" applyAlignment="1" applyProtection="1">
      <alignment horizontal="center" wrapText="1" readingOrder="1"/>
      <protection hidden="1"/>
    </xf>
    <xf numFmtId="0" fontId="19" fillId="5" borderId="0" xfId="0" applyFont="1" applyFill="1" applyAlignment="1" applyProtection="1">
      <alignment horizontal="center" wrapText="1" readingOrder="1"/>
      <protection hidden="1"/>
    </xf>
    <xf numFmtId="0" fontId="19" fillId="5" borderId="6" xfId="0" applyFont="1" applyFill="1" applyBorder="1" applyAlignment="1" applyProtection="1">
      <alignment horizontal="center" wrapText="1" readingOrder="1"/>
      <protection hidden="1"/>
    </xf>
    <xf numFmtId="0" fontId="19" fillId="5" borderId="7" xfId="0" applyFont="1" applyFill="1" applyBorder="1" applyAlignment="1" applyProtection="1">
      <alignment horizontal="center" wrapText="1" readingOrder="1"/>
      <protection hidden="1"/>
    </xf>
    <xf numFmtId="0" fontId="19" fillId="5" borderId="9" xfId="0" applyFont="1" applyFill="1" applyBorder="1" applyAlignment="1" applyProtection="1">
      <alignment horizontal="center" wrapText="1" readingOrder="1"/>
      <protection hidden="1"/>
    </xf>
    <xf numFmtId="0" fontId="19" fillId="5" borderId="8" xfId="0" applyFont="1" applyFill="1" applyBorder="1" applyAlignment="1" applyProtection="1">
      <alignment horizontal="center" wrapText="1" readingOrder="1"/>
      <protection hidden="1"/>
    </xf>
    <xf numFmtId="0" fontId="23" fillId="13" borderId="10" xfId="0" applyFont="1" applyFill="1" applyBorder="1" applyAlignment="1" applyProtection="1">
      <alignment horizontal="center" wrapText="1" readingOrder="1"/>
      <protection hidden="1"/>
    </xf>
    <xf numFmtId="0" fontId="0" fillId="3" borderId="0" xfId="0" applyFill="1"/>
    <xf numFmtId="0" fontId="48" fillId="3" borderId="37" xfId="2" applyFont="1" applyFill="1" applyBorder="1"/>
    <xf numFmtId="0" fontId="48" fillId="3" borderId="38" xfId="2" applyFont="1" applyFill="1" applyBorder="1"/>
    <xf numFmtId="0" fontId="48" fillId="3" borderId="39" xfId="2" applyFont="1" applyFill="1" applyBorder="1"/>
    <xf numFmtId="0" fontId="16" fillId="3" borderId="0" xfId="0" applyFont="1" applyFill="1" applyAlignment="1">
      <alignment vertical="center"/>
    </xf>
    <xf numFmtId="0" fontId="5" fillId="3" borderId="0" xfId="0" applyFont="1" applyFill="1"/>
    <xf numFmtId="0" fontId="35" fillId="3" borderId="0" xfId="0" applyFont="1" applyFill="1"/>
    <xf numFmtId="0" fontId="36" fillId="3" borderId="20" xfId="0" applyFont="1" applyFill="1" applyBorder="1" applyAlignment="1">
      <alignment horizontal="center" vertical="center" wrapText="1" readingOrder="1"/>
    </xf>
    <xf numFmtId="0" fontId="37" fillId="3" borderId="20" xfId="0" applyFont="1" applyFill="1" applyBorder="1" applyAlignment="1">
      <alignment horizontal="justify" vertical="center" wrapText="1" readingOrder="1"/>
    </xf>
    <xf numFmtId="9" fontId="36" fillId="3" borderId="29" xfId="0" applyNumberFormat="1"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0" fontId="37" fillId="3" borderId="19" xfId="0" applyFont="1" applyFill="1" applyBorder="1" applyAlignment="1">
      <alignment horizontal="justify" vertical="center" wrapText="1" readingOrder="1"/>
    </xf>
    <xf numFmtId="9" fontId="36" fillId="3" borderId="24" xfId="0" applyNumberFormat="1" applyFont="1" applyFill="1" applyBorder="1" applyAlignment="1">
      <alignment horizontal="center" vertical="center" wrapText="1" readingOrder="1"/>
    </xf>
    <xf numFmtId="0" fontId="37" fillId="3" borderId="24" xfId="0" applyFont="1" applyFill="1" applyBorder="1" applyAlignment="1">
      <alignment horizontal="center" vertical="center" wrapText="1" readingOrder="1"/>
    </xf>
    <xf numFmtId="0" fontId="36" fillId="3" borderId="26" xfId="0" applyFont="1" applyFill="1" applyBorder="1" applyAlignment="1">
      <alignment horizontal="center" vertical="center" wrapText="1" readingOrder="1"/>
    </xf>
    <xf numFmtId="0" fontId="37" fillId="3" borderId="26" xfId="0" applyFont="1" applyFill="1" applyBorder="1" applyAlignment="1">
      <alignment horizontal="justify" vertical="center" wrapText="1" readingOrder="1"/>
    </xf>
    <xf numFmtId="0" fontId="37" fillId="3" borderId="27" xfId="0" applyFont="1" applyFill="1" applyBorder="1" applyAlignment="1">
      <alignment horizontal="center" vertical="center" wrapText="1" readingOrder="1"/>
    </xf>
    <xf numFmtId="0" fontId="45" fillId="3" borderId="0" xfId="0" applyFont="1" applyFill="1"/>
    <xf numFmtId="0" fontId="36" fillId="15" borderId="31" xfId="0" applyFont="1" applyFill="1" applyBorder="1" applyAlignment="1">
      <alignment horizontal="center" vertical="center" wrapText="1" readingOrder="1"/>
    </xf>
    <xf numFmtId="0" fontId="36" fillId="15" borderId="32" xfId="0" applyFont="1" applyFill="1" applyBorder="1" applyAlignment="1">
      <alignment horizontal="center" vertical="center" wrapText="1" readingOrder="1"/>
    </xf>
    <xf numFmtId="0" fontId="13" fillId="3" borderId="0" xfId="0" applyFont="1" applyFill="1"/>
    <xf numFmtId="0" fontId="30" fillId="3" borderId="0" xfId="0" applyFont="1" applyFill="1" applyAlignment="1">
      <alignment horizontal="center" vertical="center" wrapText="1"/>
    </xf>
    <xf numFmtId="0" fontId="12" fillId="3" borderId="0" xfId="0" applyFont="1" applyFill="1" applyAlignment="1">
      <alignment horizontal="justify" vertical="center" wrapText="1" readingOrder="1"/>
    </xf>
    <xf numFmtId="0" fontId="4" fillId="3" borderId="0" xfId="0" applyFont="1" applyFill="1" applyAlignment="1">
      <alignment vertical="center"/>
    </xf>
    <xf numFmtId="0" fontId="15" fillId="3" borderId="0" xfId="0" applyFont="1" applyFill="1"/>
    <xf numFmtId="0" fontId="4" fillId="3" borderId="0" xfId="0" applyFont="1" applyFill="1" applyAlignment="1">
      <alignment horizontal="left" vertical="center"/>
    </xf>
    <xf numFmtId="0" fontId="48" fillId="3" borderId="5"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8" fillId="3" borderId="0" xfId="2" applyFont="1" applyFill="1"/>
    <xf numFmtId="0" fontId="48" fillId="3" borderId="6" xfId="2" applyFont="1" applyFill="1" applyBorder="1"/>
    <xf numFmtId="0" fontId="48" fillId="3" borderId="7" xfId="2" applyFont="1" applyFill="1" applyBorder="1"/>
    <xf numFmtId="0" fontId="48" fillId="3" borderId="9" xfId="2" applyFont="1" applyFill="1" applyBorder="1"/>
    <xf numFmtId="0" fontId="48" fillId="3" borderId="8" xfId="2" applyFont="1" applyFill="1" applyBorder="1"/>
    <xf numFmtId="0" fontId="52" fillId="3" borderId="0" xfId="2" applyFont="1" applyFill="1" applyAlignment="1">
      <alignment horizontal="left" vertical="center" wrapText="1"/>
    </xf>
    <xf numFmtId="0" fontId="48" fillId="3" borderId="0" xfId="2" applyFont="1" applyFill="1" applyAlignment="1">
      <alignment horizontal="left" vertical="center" wrapText="1"/>
    </xf>
    <xf numFmtId="0" fontId="48" fillId="3" borderId="0" xfId="2" quotePrefix="1" applyFont="1" applyFill="1" applyAlignment="1">
      <alignment horizontal="left" vertical="center" wrapText="1"/>
    </xf>
    <xf numFmtId="0" fontId="50" fillId="3" borderId="5"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6" xfId="2" quotePrefix="1" applyFont="1" applyFill="1" applyBorder="1" applyAlignment="1">
      <alignment horizontal="left" vertical="top" wrapText="1"/>
    </xf>
    <xf numFmtId="0" fontId="57" fillId="0" borderId="0" xfId="0" applyFont="1"/>
    <xf numFmtId="22" fontId="0" fillId="0" borderId="0" xfId="0" applyNumberFormat="1"/>
    <xf numFmtId="0" fontId="1" fillId="0" borderId="61" xfId="0" applyFont="1" applyBorder="1" applyAlignment="1">
      <alignment horizontal="center" vertical="center"/>
    </xf>
    <xf numFmtId="0" fontId="1" fillId="0" borderId="61" xfId="0" applyFont="1" applyBorder="1" applyAlignment="1" applyProtection="1">
      <alignment horizontal="center" vertical="center" wrapText="1"/>
      <protection locked="0"/>
    </xf>
    <xf numFmtId="0" fontId="1" fillId="0" borderId="61" xfId="0" applyFont="1" applyBorder="1" applyAlignment="1" applyProtection="1">
      <alignment horizontal="center" vertical="center"/>
      <protection locked="0"/>
    </xf>
    <xf numFmtId="0" fontId="6" fillId="0" borderId="61" xfId="0" applyFont="1" applyBorder="1" applyAlignment="1" applyProtection="1">
      <alignment horizontal="justify" vertical="center" wrapText="1"/>
      <protection locked="0"/>
    </xf>
    <xf numFmtId="0" fontId="1" fillId="0" borderId="61" xfId="0" applyFont="1" applyBorder="1" applyAlignment="1" applyProtection="1">
      <alignment horizontal="center" vertical="center"/>
      <protection hidden="1"/>
    </xf>
    <xf numFmtId="0" fontId="1" fillId="0" borderId="61" xfId="0" applyFont="1" applyBorder="1" applyAlignment="1" applyProtection="1">
      <alignment horizontal="center" vertical="center" textRotation="90"/>
      <protection locked="0"/>
    </xf>
    <xf numFmtId="9" fontId="1" fillId="0" borderId="61" xfId="0" applyNumberFormat="1" applyFont="1" applyBorder="1" applyAlignment="1" applyProtection="1">
      <alignment horizontal="center" vertical="center"/>
      <protection hidden="1"/>
    </xf>
    <xf numFmtId="164" fontId="1" fillId="0" borderId="61" xfId="1" applyNumberFormat="1" applyFont="1" applyBorder="1" applyAlignment="1">
      <alignment horizontal="center" vertical="center"/>
    </xf>
    <xf numFmtId="0" fontId="4" fillId="0" borderId="61" xfId="0" applyFont="1" applyBorder="1" applyAlignment="1" applyProtection="1">
      <alignment horizontal="center" vertical="center" textRotation="90" wrapText="1"/>
      <protection hidden="1"/>
    </xf>
    <xf numFmtId="0" fontId="4" fillId="0" borderId="61" xfId="0" applyFont="1" applyBorder="1" applyAlignment="1" applyProtection="1">
      <alignment horizontal="center" vertical="center" textRotation="90"/>
      <protection hidden="1"/>
    </xf>
    <xf numFmtId="14" fontId="1" fillId="0" borderId="61" xfId="0" applyNumberFormat="1" applyFont="1" applyBorder="1" applyAlignment="1" applyProtection="1">
      <alignment horizontal="center" vertical="center" wrapText="1"/>
      <protection locked="0"/>
    </xf>
    <xf numFmtId="0" fontId="1" fillId="0" borderId="61" xfId="0" applyFont="1" applyBorder="1" applyAlignment="1" applyProtection="1">
      <alignment horizontal="justify" vertical="center"/>
      <protection locked="0"/>
    </xf>
    <xf numFmtId="14" fontId="1" fillId="0" borderId="61" xfId="0" applyNumberFormat="1" applyFont="1" applyBorder="1" applyAlignment="1" applyProtection="1">
      <alignment horizontal="center" vertical="center"/>
      <protection locked="0"/>
    </xf>
    <xf numFmtId="0" fontId="1" fillId="0" borderId="61" xfId="0" applyFont="1" applyBorder="1"/>
    <xf numFmtId="0" fontId="1" fillId="3" borderId="0" xfId="0" applyFont="1" applyFill="1" applyAlignment="1">
      <alignment horizontal="center" vertical="center"/>
    </xf>
    <xf numFmtId="0" fontId="1" fillId="3" borderId="0" xfId="0" applyFont="1" applyFill="1" applyAlignment="1">
      <alignment horizontal="left" vertical="center"/>
    </xf>
    <xf numFmtId="0" fontId="1" fillId="3" borderId="0" xfId="0" applyFont="1" applyFill="1" applyAlignment="1">
      <alignment horizontal="center"/>
    </xf>
    <xf numFmtId="9" fontId="1" fillId="0" borderId="61" xfId="0" applyNumberFormat="1" applyFont="1" applyBorder="1" applyAlignment="1" applyProtection="1">
      <alignment vertical="center" wrapText="1"/>
      <protection hidden="1"/>
    </xf>
    <xf numFmtId="0" fontId="4" fillId="0" borderId="0" xfId="0" applyFont="1" applyAlignment="1">
      <alignment horizontal="center" vertical="center"/>
    </xf>
    <xf numFmtId="0" fontId="1" fillId="0" borderId="65" xfId="0" applyFont="1" applyBorder="1" applyAlignment="1" applyProtection="1">
      <alignment horizontal="center" vertical="center"/>
      <protection locked="0"/>
    </xf>
    <xf numFmtId="14" fontId="1" fillId="0" borderId="65" xfId="0" applyNumberFormat="1"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60" fillId="0" borderId="0" xfId="0" applyFont="1"/>
    <xf numFmtId="0" fontId="61" fillId="0" borderId="0" xfId="0" applyFont="1"/>
    <xf numFmtId="0" fontId="59" fillId="3" borderId="63" xfId="0" applyFont="1" applyFill="1" applyBorder="1" applyAlignment="1">
      <alignment vertical="center"/>
    </xf>
    <xf numFmtId="0" fontId="59" fillId="3" borderId="64" xfId="0" applyFont="1" applyFill="1" applyBorder="1" applyAlignment="1">
      <alignment vertical="center"/>
    </xf>
    <xf numFmtId="0" fontId="2" fillId="0" borderId="76" xfId="0" applyFont="1" applyBorder="1" applyAlignment="1" applyProtection="1">
      <alignment horizontal="center" vertical="center" wrapText="1"/>
      <protection locked="0"/>
    </xf>
    <xf numFmtId="0" fontId="6" fillId="0" borderId="65" xfId="0" applyFont="1" applyBorder="1" applyAlignment="1" applyProtection="1">
      <alignment horizontal="justify" vertical="center" wrapText="1"/>
      <protection locked="0"/>
    </xf>
    <xf numFmtId="0" fontId="1" fillId="0" borderId="65" xfId="0" applyFont="1" applyBorder="1" applyAlignment="1" applyProtection="1">
      <alignment horizontal="justify" vertical="center"/>
      <protection locked="0"/>
    </xf>
    <xf numFmtId="0" fontId="1" fillId="0" borderId="65" xfId="0" applyFont="1" applyBorder="1" applyAlignment="1" applyProtection="1">
      <alignment horizontal="left" vertical="center" wrapText="1"/>
      <protection locked="0"/>
    </xf>
    <xf numFmtId="14" fontId="1" fillId="0" borderId="65" xfId="0" applyNumberFormat="1" applyFont="1" applyBorder="1" applyAlignment="1" applyProtection="1">
      <alignment horizontal="center" vertical="center" wrapText="1"/>
      <protection locked="0"/>
    </xf>
    <xf numFmtId="0" fontId="2" fillId="0" borderId="61" xfId="0" applyFont="1" applyBorder="1" applyAlignment="1" applyProtection="1">
      <alignment horizontal="center" vertical="center" textRotation="90"/>
      <protection locked="0"/>
    </xf>
    <xf numFmtId="14" fontId="1" fillId="0" borderId="65" xfId="0" applyNumberFormat="1" applyFont="1" applyBorder="1" applyAlignment="1" applyProtection="1">
      <alignment horizontal="left" vertical="center"/>
      <protection locked="0"/>
    </xf>
    <xf numFmtId="0" fontId="6" fillId="0" borderId="65" xfId="0" applyFont="1" applyBorder="1" applyAlignment="1" applyProtection="1">
      <alignment horizontal="justify" vertical="center"/>
      <protection locked="0"/>
    </xf>
    <xf numFmtId="0" fontId="48" fillId="0" borderId="65" xfId="0" applyFont="1" applyBorder="1" applyAlignment="1" applyProtection="1">
      <alignment horizontal="justify" vertical="center" wrapText="1"/>
      <protection locked="0"/>
    </xf>
    <xf numFmtId="0" fontId="46" fillId="3" borderId="19" xfId="0" applyFont="1" applyFill="1" applyBorder="1" applyAlignment="1" applyProtection="1">
      <alignment horizontal="center" vertical="center" wrapText="1"/>
      <protection hidden="1"/>
    </xf>
    <xf numFmtId="0" fontId="46" fillId="3" borderId="79" xfId="0" applyFont="1" applyFill="1" applyBorder="1" applyAlignment="1" applyProtection="1">
      <alignment horizontal="center" vertical="center" wrapText="1"/>
      <protection hidden="1"/>
    </xf>
    <xf numFmtId="0" fontId="1" fillId="0" borderId="65" xfId="0" applyFont="1" applyBorder="1" applyAlignment="1" applyProtection="1">
      <alignment horizontal="justify" vertical="center" wrapText="1"/>
      <protection locked="0"/>
    </xf>
    <xf numFmtId="0" fontId="6" fillId="0" borderId="76" xfId="0" applyFont="1" applyBorder="1" applyAlignment="1" applyProtection="1">
      <alignment horizontal="justify" vertical="center" wrapText="1"/>
      <protection locked="0"/>
    </xf>
    <xf numFmtId="0" fontId="2" fillId="0" borderId="65" xfId="0" applyFont="1" applyBorder="1" applyAlignment="1" applyProtection="1">
      <alignment horizontal="justify" vertical="center" wrapText="1"/>
      <protection locked="0"/>
    </xf>
    <xf numFmtId="0" fontId="2" fillId="0" borderId="65" xfId="0" applyFont="1" applyBorder="1" applyAlignment="1" applyProtection="1">
      <alignment horizontal="left" vertical="center" wrapText="1"/>
      <protection locked="0"/>
    </xf>
    <xf numFmtId="0" fontId="1" fillId="21" borderId="65" xfId="0" applyFont="1" applyFill="1" applyBorder="1" applyAlignment="1" applyProtection="1">
      <alignment horizontal="center" vertical="center" wrapText="1"/>
      <protection locked="0"/>
    </xf>
    <xf numFmtId="17" fontId="46" fillId="3" borderId="19" xfId="0" applyNumberFormat="1" applyFont="1" applyFill="1" applyBorder="1" applyAlignment="1" applyProtection="1">
      <alignment horizontal="center" vertical="center" wrapText="1"/>
      <protection hidden="1"/>
    </xf>
    <xf numFmtId="0" fontId="1" fillId="21" borderId="61" xfId="0" applyFont="1" applyFill="1" applyBorder="1" applyAlignment="1" applyProtection="1">
      <alignment horizontal="center" vertical="center" wrapText="1"/>
      <protection locked="0"/>
    </xf>
    <xf numFmtId="0" fontId="1" fillId="22" borderId="65" xfId="0" applyFont="1" applyFill="1" applyBorder="1" applyAlignment="1" applyProtection="1">
      <alignment horizontal="center" vertical="center" wrapText="1"/>
      <protection locked="0"/>
    </xf>
    <xf numFmtId="14" fontId="1" fillId="0" borderId="65" xfId="0" applyNumberFormat="1" applyFont="1" applyBorder="1" applyAlignment="1" applyProtection="1">
      <alignment horizontal="left" vertical="center" wrapText="1"/>
      <protection locked="0"/>
    </xf>
    <xf numFmtId="0" fontId="6" fillId="0" borderId="65" xfId="0" applyFont="1" applyBorder="1" applyAlignment="1" applyProtection="1">
      <alignment horizontal="justify" vertical="top" wrapText="1"/>
      <protection locked="0"/>
    </xf>
    <xf numFmtId="0" fontId="1" fillId="0" borderId="65" xfId="0" applyFont="1" applyBorder="1" applyAlignment="1" applyProtection="1">
      <alignment horizontal="left" vertical="top" wrapText="1"/>
      <protection locked="0"/>
    </xf>
    <xf numFmtId="0" fontId="1" fillId="0" borderId="65" xfId="0" applyFont="1" applyBorder="1" applyAlignment="1" applyProtection="1">
      <alignment horizontal="left" vertical="top"/>
      <protection locked="0"/>
    </xf>
    <xf numFmtId="14" fontId="1" fillId="0" borderId="65" xfId="0" applyNumberFormat="1" applyFont="1" applyBorder="1" applyAlignment="1" applyProtection="1">
      <alignment horizontal="center" vertical="top"/>
      <protection locked="0"/>
    </xf>
    <xf numFmtId="9" fontId="1" fillId="0" borderId="61" xfId="0" applyNumberFormat="1" applyFont="1" applyBorder="1" applyAlignment="1" applyProtection="1">
      <alignment horizontal="center" vertical="center" wrapText="1"/>
      <protection hidden="1"/>
    </xf>
    <xf numFmtId="14" fontId="1" fillId="0" borderId="61" xfId="0" applyNumberFormat="1" applyFont="1" applyBorder="1" applyAlignment="1" applyProtection="1">
      <alignment horizontal="left" vertical="center" wrapText="1"/>
      <protection locked="0"/>
    </xf>
    <xf numFmtId="0" fontId="65" fillId="3" borderId="19" xfId="0" applyFont="1" applyFill="1" applyBorder="1" applyAlignment="1" applyProtection="1">
      <alignment vertical="center" wrapText="1"/>
      <protection hidden="1"/>
    </xf>
    <xf numFmtId="0" fontId="1" fillId="3" borderId="65" xfId="0" applyFont="1" applyFill="1" applyBorder="1" applyAlignment="1" applyProtection="1">
      <alignment horizontal="justify" vertical="center" wrapText="1"/>
      <protection locked="0"/>
    </xf>
    <xf numFmtId="0" fontId="1" fillId="0" borderId="61" xfId="0" applyFont="1" applyBorder="1" applyAlignment="1">
      <alignment wrapText="1"/>
    </xf>
    <xf numFmtId="0" fontId="1" fillId="0" borderId="61" xfId="0" applyFont="1" applyBorder="1" applyAlignment="1">
      <alignment vertical="center" wrapText="1"/>
    </xf>
    <xf numFmtId="0" fontId="1" fillId="0" borderId="61" xfId="0" applyFont="1" applyBorder="1" applyAlignment="1" applyProtection="1">
      <alignment horizontal="justify" vertical="center" wrapText="1"/>
      <protection locked="0"/>
    </xf>
    <xf numFmtId="0" fontId="1" fillId="0" borderId="61" xfId="0" applyFont="1" applyBorder="1" applyAlignment="1">
      <alignment vertical="center"/>
    </xf>
    <xf numFmtId="0" fontId="59" fillId="3" borderId="0" xfId="0" applyFont="1" applyFill="1" applyAlignment="1">
      <alignment vertical="center"/>
    </xf>
    <xf numFmtId="0" fontId="64" fillId="3" borderId="0" xfId="0" applyFont="1" applyFill="1" applyAlignment="1">
      <alignment horizontal="center" vertical="center"/>
    </xf>
    <xf numFmtId="0" fontId="68" fillId="0" borderId="23" xfId="0" applyFont="1" applyBorder="1" applyAlignment="1">
      <alignment horizontal="center" vertical="center"/>
    </xf>
    <xf numFmtId="0" fontId="68" fillId="0" borderId="19" xfId="0" applyFont="1" applyBorder="1" applyAlignment="1">
      <alignment vertical="center"/>
    </xf>
    <xf numFmtId="0" fontId="68" fillId="0" borderId="24" xfId="0" applyFont="1" applyBorder="1" applyAlignment="1">
      <alignment vertical="center"/>
    </xf>
    <xf numFmtId="0" fontId="68" fillId="0" borderId="23" xfId="0" applyFont="1" applyBorder="1" applyAlignment="1">
      <alignment vertical="center"/>
    </xf>
    <xf numFmtId="0" fontId="68" fillId="0" borderId="0" xfId="0" applyFont="1" applyAlignment="1">
      <alignment vertical="center"/>
    </xf>
    <xf numFmtId="0" fontId="67" fillId="0" borderId="19" xfId="0" applyFont="1" applyBorder="1" applyAlignment="1">
      <alignment horizontal="center" vertical="center"/>
    </xf>
    <xf numFmtId="0" fontId="68" fillId="0" borderId="25" xfId="0" applyFont="1" applyBorder="1" applyAlignment="1">
      <alignment vertical="center"/>
    </xf>
    <xf numFmtId="0" fontId="68" fillId="0" borderId="26" xfId="0" applyFont="1" applyBorder="1" applyAlignment="1">
      <alignment vertical="center"/>
    </xf>
    <xf numFmtId="0" fontId="67" fillId="0" borderId="26" xfId="0" applyFont="1" applyBorder="1" applyAlignment="1">
      <alignment horizontal="center" vertical="center"/>
    </xf>
    <xf numFmtId="0" fontId="67" fillId="0" borderId="27" xfId="0" applyFont="1" applyBorder="1" applyAlignment="1">
      <alignment horizontal="center" vertical="center"/>
    </xf>
    <xf numFmtId="0" fontId="68" fillId="0" borderId="24" xfId="0" applyFont="1" applyBorder="1" applyAlignment="1">
      <alignment horizontal="center" vertical="center" wrapText="1"/>
    </xf>
    <xf numFmtId="0" fontId="68" fillId="0" borderId="27" xfId="0" applyFont="1" applyBorder="1" applyAlignment="1">
      <alignment horizontal="center" vertical="center" wrapText="1"/>
    </xf>
    <xf numFmtId="0" fontId="67" fillId="17" borderId="91" xfId="0" applyFont="1" applyFill="1" applyBorder="1" applyAlignment="1">
      <alignment vertical="center"/>
    </xf>
    <xf numFmtId="0" fontId="1" fillId="25" borderId="61" xfId="0" applyFont="1" applyFill="1" applyBorder="1" applyAlignment="1" applyProtection="1">
      <alignment horizontal="center" vertical="center"/>
      <protection hidden="1"/>
    </xf>
    <xf numFmtId="0" fontId="4" fillId="25" borderId="61" xfId="0" applyFont="1" applyFill="1" applyBorder="1" applyAlignment="1" applyProtection="1">
      <alignment horizontal="center" vertical="center" textRotation="90" wrapText="1"/>
      <protection hidden="1"/>
    </xf>
    <xf numFmtId="9" fontId="1" fillId="25" borderId="61" xfId="0" applyNumberFormat="1" applyFont="1" applyFill="1" applyBorder="1" applyAlignment="1" applyProtection="1">
      <alignment horizontal="center" vertical="center"/>
      <protection hidden="1"/>
    </xf>
    <xf numFmtId="0" fontId="4" fillId="25" borderId="61" xfId="0" applyFont="1" applyFill="1" applyBorder="1" applyAlignment="1" applyProtection="1">
      <alignment horizontal="center" vertical="center" textRotation="90"/>
      <protection hidden="1"/>
    </xf>
    <xf numFmtId="0" fontId="1" fillId="25" borderId="61" xfId="0" applyFont="1" applyFill="1" applyBorder="1" applyAlignment="1">
      <alignment horizontal="center" vertical="center"/>
    </xf>
    <xf numFmtId="0" fontId="1" fillId="0" borderId="67"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1" fillId="0" borderId="78" xfId="0" applyFont="1" applyBorder="1" applyAlignment="1" applyProtection="1">
      <alignment horizontal="left" vertical="center" wrapText="1"/>
      <protection locked="0"/>
    </xf>
    <xf numFmtId="0" fontId="2" fillId="25" borderId="61" xfId="0" applyFont="1" applyFill="1" applyBorder="1" applyAlignment="1" applyProtection="1">
      <alignment horizontal="center" vertical="center"/>
      <protection hidden="1"/>
    </xf>
    <xf numFmtId="9" fontId="2" fillId="25" borderId="61" xfId="0" applyNumberFormat="1" applyFont="1" applyFill="1" applyBorder="1" applyAlignment="1" applyProtection="1">
      <alignment horizontal="center" vertical="center"/>
      <protection hidden="1"/>
    </xf>
    <xf numFmtId="0" fontId="51" fillId="25" borderId="61" xfId="0" applyFont="1" applyFill="1" applyBorder="1" applyAlignment="1" applyProtection="1">
      <alignment horizontal="center" vertical="center" textRotation="90" wrapText="1"/>
      <protection hidden="1"/>
    </xf>
    <xf numFmtId="0" fontId="51" fillId="25" borderId="61" xfId="0" applyFont="1" applyFill="1" applyBorder="1" applyAlignment="1" applyProtection="1">
      <alignment horizontal="center" vertical="center" textRotation="90"/>
      <protection hidden="1"/>
    </xf>
    <xf numFmtId="0" fontId="2" fillId="0" borderId="61" xfId="0" applyFont="1" applyBorder="1" applyAlignment="1" applyProtection="1">
      <alignment horizontal="center" vertical="center" textRotation="90" wrapText="1"/>
      <protection locked="0"/>
    </xf>
    <xf numFmtId="14" fontId="2" fillId="0" borderId="61" xfId="0" applyNumberFormat="1" applyFont="1" applyBorder="1" applyAlignment="1" applyProtection="1">
      <alignment horizontal="center" vertical="center" wrapText="1"/>
      <protection locked="0"/>
    </xf>
    <xf numFmtId="14" fontId="2" fillId="0" borderId="61" xfId="0" applyNumberFormat="1"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0" fontId="2" fillId="0" borderId="61" xfId="0" applyFont="1" applyBorder="1" applyAlignment="1" applyProtection="1">
      <alignment horizontal="justify" vertical="center"/>
      <protection locked="0"/>
    </xf>
    <xf numFmtId="0" fontId="48" fillId="0" borderId="61" xfId="0" applyFont="1" applyBorder="1" applyAlignment="1" applyProtection="1">
      <alignment horizontal="justify" vertical="center" wrapText="1"/>
      <protection locked="0"/>
    </xf>
    <xf numFmtId="0" fontId="1" fillId="25" borderId="62" xfId="0" applyFont="1" applyFill="1" applyBorder="1" applyAlignment="1">
      <alignment horizontal="center" vertical="center"/>
    </xf>
    <xf numFmtId="164" fontId="1" fillId="0" borderId="62" xfId="1" applyNumberFormat="1" applyFont="1" applyBorder="1" applyAlignment="1">
      <alignment horizontal="center" vertical="center"/>
    </xf>
    <xf numFmtId="164" fontId="1" fillId="9" borderId="62" xfId="1" applyNumberFormat="1" applyFont="1" applyFill="1" applyBorder="1" applyAlignment="1">
      <alignment horizontal="center" vertical="center"/>
    </xf>
    <xf numFmtId="0" fontId="1" fillId="0" borderId="77" xfId="0" applyFont="1" applyBorder="1" applyAlignment="1" applyProtection="1">
      <alignment horizontal="justify" vertical="center"/>
      <protection locked="0"/>
    </xf>
    <xf numFmtId="0" fontId="1" fillId="25" borderId="67" xfId="0" applyFont="1" applyFill="1" applyBorder="1" applyAlignment="1" applyProtection="1">
      <alignment horizontal="center" vertical="center"/>
      <protection hidden="1"/>
    </xf>
    <xf numFmtId="0" fontId="1" fillId="0" borderId="67" xfId="0" applyFont="1" applyBorder="1" applyAlignment="1" applyProtection="1">
      <alignment horizontal="center" vertical="center" textRotation="90"/>
      <protection locked="0"/>
    </xf>
    <xf numFmtId="9" fontId="1" fillId="25" borderId="67" xfId="0" applyNumberFormat="1" applyFont="1" applyFill="1" applyBorder="1" applyAlignment="1" applyProtection="1">
      <alignment horizontal="center" vertical="center"/>
      <protection hidden="1"/>
    </xf>
    <xf numFmtId="0" fontId="4" fillId="25" borderId="67" xfId="0" applyFont="1" applyFill="1" applyBorder="1" applyAlignment="1" applyProtection="1">
      <alignment horizontal="center" vertical="center" textRotation="90" wrapText="1"/>
      <protection hidden="1"/>
    </xf>
    <xf numFmtId="0" fontId="4" fillId="25" borderId="67" xfId="0" applyFont="1" applyFill="1" applyBorder="1" applyAlignment="1" applyProtection="1">
      <alignment horizontal="center" vertical="center" textRotation="90"/>
      <protection hidden="1"/>
    </xf>
    <xf numFmtId="0" fontId="1" fillId="0" borderId="77" xfId="0" applyFont="1" applyBorder="1" applyAlignment="1" applyProtection="1">
      <alignment horizontal="left" vertical="center" wrapText="1"/>
      <protection locked="0"/>
    </xf>
    <xf numFmtId="0" fontId="46" fillId="0" borderId="96" xfId="0" applyFont="1" applyBorder="1" applyAlignment="1">
      <alignment horizontal="left" vertical="center" wrapText="1"/>
    </xf>
    <xf numFmtId="0" fontId="46" fillId="3" borderId="96" xfId="0" applyFont="1" applyFill="1" applyBorder="1" applyAlignment="1" applyProtection="1">
      <alignment horizontal="left" vertical="center" wrapText="1"/>
      <protection hidden="1"/>
    </xf>
    <xf numFmtId="14" fontId="1" fillId="0" borderId="67" xfId="0" applyNumberFormat="1" applyFont="1" applyBorder="1" applyAlignment="1" applyProtection="1">
      <alignment horizontal="center" vertical="center"/>
      <protection locked="0"/>
    </xf>
    <xf numFmtId="0" fontId="1" fillId="0" borderId="67" xfId="0" applyFont="1" applyBorder="1" applyAlignment="1" applyProtection="1">
      <alignment horizontal="center" vertical="center"/>
      <protection locked="0"/>
    </xf>
    <xf numFmtId="0" fontId="6" fillId="0" borderId="78" xfId="0" applyFont="1" applyBorder="1" applyAlignment="1" applyProtection="1">
      <alignment horizontal="justify" vertical="center" wrapText="1"/>
      <protection locked="0"/>
    </xf>
    <xf numFmtId="0" fontId="1" fillId="25" borderId="68" xfId="0" applyFont="1" applyFill="1" applyBorder="1" applyAlignment="1" applyProtection="1">
      <alignment horizontal="center" vertical="center"/>
      <protection hidden="1"/>
    </xf>
    <xf numFmtId="0" fontId="1" fillId="0" borderId="68" xfId="0" applyFont="1" applyBorder="1" applyAlignment="1" applyProtection="1">
      <alignment horizontal="center" vertical="center" textRotation="90"/>
      <protection locked="0"/>
    </xf>
    <xf numFmtId="9" fontId="1" fillId="25" borderId="68" xfId="0" applyNumberFormat="1" applyFont="1" applyFill="1" applyBorder="1" applyAlignment="1" applyProtection="1">
      <alignment horizontal="center" vertical="center"/>
      <protection hidden="1"/>
    </xf>
    <xf numFmtId="0" fontId="4" fillId="25" borderId="68" xfId="0" applyFont="1" applyFill="1" applyBorder="1" applyAlignment="1" applyProtection="1">
      <alignment horizontal="center" vertical="center" textRotation="90" wrapText="1"/>
      <protection hidden="1"/>
    </xf>
    <xf numFmtId="0" fontId="4" fillId="25" borderId="68" xfId="0" applyFont="1" applyFill="1" applyBorder="1" applyAlignment="1" applyProtection="1">
      <alignment horizontal="center" vertical="center" textRotation="90"/>
      <protection hidden="1"/>
    </xf>
    <xf numFmtId="14" fontId="1" fillId="0" borderId="68" xfId="0" applyNumberFormat="1" applyFont="1" applyBorder="1" applyAlignment="1" applyProtection="1">
      <alignment horizontal="left" vertical="center" wrapText="1"/>
      <protection locked="0"/>
    </xf>
    <xf numFmtId="0" fontId="1" fillId="0" borderId="68" xfId="0" applyFont="1" applyBorder="1" applyAlignment="1" applyProtection="1">
      <alignment horizontal="center" vertical="center"/>
      <protection locked="0"/>
    </xf>
    <xf numFmtId="0" fontId="2" fillId="0" borderId="61" xfId="0" applyFont="1" applyBorder="1" applyAlignment="1" applyProtection="1">
      <alignment horizontal="justify" vertical="center" wrapText="1"/>
      <protection locked="0"/>
    </xf>
    <xf numFmtId="0" fontId="2" fillId="0" borderId="61" xfId="0" applyFont="1" applyBorder="1" applyAlignment="1" applyProtection="1">
      <alignment horizontal="left" vertical="center" wrapText="1"/>
      <protection locked="0"/>
    </xf>
    <xf numFmtId="14" fontId="46" fillId="3" borderId="61" xfId="0" applyNumberFormat="1" applyFont="1" applyFill="1" applyBorder="1" applyAlignment="1" applyProtection="1">
      <alignment horizontal="left" vertical="center" wrapText="1"/>
      <protection hidden="1"/>
    </xf>
    <xf numFmtId="0" fontId="46" fillId="3" borderId="61" xfId="0" applyFont="1" applyFill="1" applyBorder="1" applyAlignment="1" applyProtection="1">
      <alignment horizontal="left" vertical="center" wrapText="1"/>
      <protection hidden="1"/>
    </xf>
    <xf numFmtId="0" fontId="46" fillId="0" borderId="61" xfId="0" applyFont="1" applyBorder="1" applyAlignment="1" applyProtection="1">
      <alignment horizontal="left" vertical="center" wrapText="1"/>
      <protection hidden="1"/>
    </xf>
    <xf numFmtId="17" fontId="71" fillId="0" borderId="61" xfId="0" applyNumberFormat="1" applyFont="1" applyBorder="1" applyAlignment="1">
      <alignment horizontal="left" vertical="center" wrapText="1"/>
    </xf>
    <xf numFmtId="0" fontId="46" fillId="0" borderId="61" xfId="0" applyFont="1" applyBorder="1" applyAlignment="1">
      <alignment horizontal="left" vertical="center" wrapText="1"/>
    </xf>
    <xf numFmtId="14" fontId="2" fillId="0" borderId="61" xfId="0" applyNumberFormat="1" applyFont="1" applyBorder="1" applyAlignment="1" applyProtection="1">
      <alignment vertical="center"/>
      <protection locked="0"/>
    </xf>
    <xf numFmtId="0" fontId="2" fillId="0" borderId="61" xfId="0" applyFont="1" applyBorder="1"/>
    <xf numFmtId="0" fontId="51" fillId="27" borderId="78" xfId="0" applyFont="1" applyFill="1" applyBorder="1" applyAlignment="1">
      <alignment horizontal="center" vertical="center" wrapText="1"/>
    </xf>
    <xf numFmtId="0" fontId="51" fillId="27" borderId="76" xfId="0" applyFont="1" applyFill="1" applyBorder="1" applyAlignment="1">
      <alignment horizontal="center" vertical="center" wrapText="1"/>
    </xf>
    <xf numFmtId="0" fontId="1" fillId="23" borderId="61" xfId="0" applyFont="1" applyFill="1" applyBorder="1" applyAlignment="1">
      <alignment horizontal="center" vertical="center" wrapText="1"/>
    </xf>
    <xf numFmtId="0" fontId="1" fillId="3" borderId="66" xfId="0" applyFont="1" applyFill="1" applyBorder="1" applyAlignment="1">
      <alignment horizontal="center" vertical="center"/>
    </xf>
    <xf numFmtId="0" fontId="1" fillId="3" borderId="67" xfId="0" applyFont="1" applyFill="1" applyBorder="1" applyAlignment="1">
      <alignment horizontal="center" vertical="center"/>
    </xf>
    <xf numFmtId="0" fontId="1" fillId="3" borderId="68" xfId="0" applyFont="1" applyFill="1" applyBorder="1" applyAlignment="1">
      <alignment horizontal="center" vertical="center"/>
    </xf>
    <xf numFmtId="0" fontId="1" fillId="3" borderId="61" xfId="0" applyFont="1" applyFill="1" applyBorder="1" applyAlignment="1">
      <alignment horizontal="center" vertical="center" wrapText="1"/>
    </xf>
    <xf numFmtId="0" fontId="1" fillId="0" borderId="76" xfId="0" applyFont="1" applyBorder="1" applyAlignment="1" applyProtection="1">
      <alignment horizontal="center" vertical="center" wrapText="1"/>
      <protection locked="0"/>
    </xf>
    <xf numFmtId="0" fontId="1" fillId="0" borderId="77" xfId="0" applyFont="1" applyBorder="1" applyAlignment="1" applyProtection="1">
      <alignment horizontal="center" vertical="center" wrapText="1"/>
      <protection locked="0"/>
    </xf>
    <xf numFmtId="0" fontId="1" fillId="0" borderId="78" xfId="0" applyFont="1" applyBorder="1" applyAlignment="1" applyProtection="1">
      <alignment horizontal="center" vertical="center" wrapText="1"/>
      <protection locked="0"/>
    </xf>
    <xf numFmtId="0" fontId="4" fillId="0" borderId="76" xfId="0" applyFont="1" applyBorder="1" applyAlignment="1" applyProtection="1">
      <alignment horizontal="center" vertical="center" wrapText="1"/>
      <protection locked="0"/>
    </xf>
    <xf numFmtId="0" fontId="4" fillId="0" borderId="77" xfId="0" applyFont="1" applyBorder="1" applyAlignment="1" applyProtection="1">
      <alignment horizontal="center" vertical="center" wrapText="1"/>
      <protection locked="0"/>
    </xf>
    <xf numFmtId="0" fontId="4" fillId="0" borderId="78" xfId="0" applyFont="1" applyBorder="1" applyAlignment="1" applyProtection="1">
      <alignment horizontal="center" vertical="center" wrapText="1"/>
      <protection locked="0"/>
    </xf>
    <xf numFmtId="0" fontId="2" fillId="0" borderId="76" xfId="0" applyFont="1" applyBorder="1" applyAlignment="1" applyProtection="1">
      <alignment horizontal="center" vertical="center" wrapText="1"/>
      <protection locked="0"/>
    </xf>
    <xf numFmtId="0" fontId="2" fillId="0" borderId="77" xfId="0" applyFont="1" applyBorder="1" applyAlignment="1" applyProtection="1">
      <alignment horizontal="center" vertical="center" wrapText="1"/>
      <protection locked="0"/>
    </xf>
    <xf numFmtId="0" fontId="2" fillId="0" borderId="78" xfId="0" applyFont="1" applyBorder="1" applyAlignment="1" applyProtection="1">
      <alignment horizontal="center" vertical="center" wrapText="1"/>
      <protection locked="0"/>
    </xf>
    <xf numFmtId="0" fontId="1" fillId="0" borderId="61" xfId="0" applyFont="1" applyBorder="1" applyAlignment="1" applyProtection="1">
      <alignment horizontal="center" vertical="center" wrapText="1"/>
      <protection locked="0"/>
    </xf>
    <xf numFmtId="0" fontId="1" fillId="0" borderId="76" xfId="0" applyFont="1" applyBorder="1" applyAlignment="1" applyProtection="1">
      <alignment horizontal="center" vertical="center"/>
      <protection locked="0"/>
    </xf>
    <xf numFmtId="0" fontId="1" fillId="0" borderId="77" xfId="0" applyFont="1" applyBorder="1" applyAlignment="1" applyProtection="1">
      <alignment horizontal="center" vertical="center"/>
      <protection locked="0"/>
    </xf>
    <xf numFmtId="0" fontId="1" fillId="0" borderId="78" xfId="0" applyFont="1" applyBorder="1" applyAlignment="1" applyProtection="1">
      <alignment horizontal="center" vertical="center"/>
      <protection locked="0"/>
    </xf>
    <xf numFmtId="0" fontId="4" fillId="0" borderId="61" xfId="0" applyFont="1" applyBorder="1" applyAlignment="1" applyProtection="1">
      <alignment horizontal="center" vertical="center" wrapText="1"/>
      <protection hidden="1"/>
    </xf>
    <xf numFmtId="9" fontId="1" fillId="0" borderId="61" xfId="0" applyNumberFormat="1" applyFont="1" applyBorder="1" applyAlignment="1" applyProtection="1">
      <alignment horizontal="center" vertical="center" wrapText="1"/>
      <protection hidden="1"/>
    </xf>
    <xf numFmtId="9" fontId="1" fillId="0" borderId="61" xfId="0" applyNumberFormat="1" applyFont="1" applyBorder="1" applyAlignment="1" applyProtection="1">
      <alignment horizontal="center" vertical="center" wrapText="1"/>
      <protection locked="0"/>
    </xf>
    <xf numFmtId="0" fontId="4" fillId="0" borderId="61" xfId="0" applyFont="1" applyBorder="1" applyAlignment="1" applyProtection="1">
      <alignment horizontal="center" vertical="center"/>
      <protection hidden="1"/>
    </xf>
    <xf numFmtId="0" fontId="58" fillId="17" borderId="61" xfId="0" applyFont="1" applyFill="1" applyBorder="1" applyAlignment="1">
      <alignment horizontal="center" vertical="center"/>
    </xf>
    <xf numFmtId="0" fontId="51" fillId="27" borderId="65" xfId="0" applyFont="1" applyFill="1" applyBorder="1" applyAlignment="1">
      <alignment horizontal="center" vertical="center"/>
    </xf>
    <xf numFmtId="0" fontId="1" fillId="3" borderId="66"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3" borderId="68" xfId="0" applyFont="1" applyFill="1" applyBorder="1" applyAlignment="1">
      <alignment horizontal="center" vertical="center" wrapText="1"/>
    </xf>
    <xf numFmtId="0" fontId="1" fillId="16" borderId="66" xfId="0" applyFont="1" applyFill="1" applyBorder="1" applyAlignment="1">
      <alignment horizontal="center" vertical="center" wrapText="1"/>
    </xf>
    <xf numFmtId="0" fontId="1" fillId="16" borderId="67" xfId="0" applyFont="1" applyFill="1" applyBorder="1" applyAlignment="1">
      <alignment horizontal="center" vertical="center" wrapText="1"/>
    </xf>
    <xf numFmtId="0" fontId="1" fillId="16" borderId="68" xfId="0" applyFont="1" applyFill="1" applyBorder="1" applyAlignment="1">
      <alignment horizontal="center" vertical="center" wrapText="1"/>
    </xf>
    <xf numFmtId="0" fontId="1" fillId="0" borderId="68" xfId="0" applyFont="1" applyBorder="1" applyAlignment="1" applyProtection="1">
      <alignment horizontal="center" vertical="center" wrapText="1"/>
      <protection locked="0"/>
    </xf>
    <xf numFmtId="9" fontId="1" fillId="25" borderId="66" xfId="0" applyNumberFormat="1" applyFont="1" applyFill="1" applyBorder="1" applyAlignment="1" applyProtection="1">
      <alignment horizontal="center" vertical="center" wrapText="1"/>
      <protection hidden="1"/>
    </xf>
    <xf numFmtId="9" fontId="1" fillId="25" borderId="67" xfId="0" applyNumberFormat="1" applyFont="1" applyFill="1" applyBorder="1" applyAlignment="1" applyProtection="1">
      <alignment horizontal="center" vertical="center" wrapText="1"/>
      <protection hidden="1"/>
    </xf>
    <xf numFmtId="9" fontId="1" fillId="25" borderId="68" xfId="0" applyNumberFormat="1" applyFont="1" applyFill="1" applyBorder="1" applyAlignment="1" applyProtection="1">
      <alignment horizontal="center" vertical="center" wrapText="1"/>
      <protection hidden="1"/>
    </xf>
    <xf numFmtId="0" fontId="1" fillId="16" borderId="61" xfId="0" applyFont="1" applyFill="1" applyBorder="1" applyAlignment="1">
      <alignment horizontal="center" vertical="center" wrapText="1"/>
    </xf>
    <xf numFmtId="0" fontId="4" fillId="25" borderId="61" xfId="0" applyFont="1" applyFill="1" applyBorder="1" applyAlignment="1" applyProtection="1">
      <alignment horizontal="center" vertical="center" wrapText="1"/>
      <protection hidden="1"/>
    </xf>
    <xf numFmtId="9" fontId="1" fillId="25" borderId="61" xfId="0" applyNumberFormat="1" applyFont="1" applyFill="1" applyBorder="1" applyAlignment="1" applyProtection="1">
      <alignment horizontal="center" vertical="center" wrapText="1"/>
      <protection hidden="1"/>
    </xf>
    <xf numFmtId="0" fontId="72" fillId="0" borderId="77" xfId="0" applyFont="1" applyBorder="1" applyAlignment="1" applyProtection="1">
      <alignment horizontal="center" vertical="center"/>
      <protection locked="0"/>
    </xf>
    <xf numFmtId="0" fontId="72" fillId="0" borderId="78" xfId="0" applyFont="1" applyBorder="1" applyAlignment="1" applyProtection="1">
      <alignment horizontal="center" vertical="center"/>
      <protection locked="0"/>
    </xf>
    <xf numFmtId="0" fontId="4" fillId="25" borderId="66" xfId="0" applyFont="1" applyFill="1" applyBorder="1" applyAlignment="1" applyProtection="1">
      <alignment horizontal="center" vertical="center" wrapText="1"/>
      <protection hidden="1"/>
    </xf>
    <xf numFmtId="0" fontId="4" fillId="25" borderId="67" xfId="0" applyFont="1" applyFill="1" applyBorder="1" applyAlignment="1" applyProtection="1">
      <alignment horizontal="center" vertical="center" wrapText="1"/>
      <protection hidden="1"/>
    </xf>
    <xf numFmtId="0" fontId="4" fillId="25" borderId="68" xfId="0" applyFont="1" applyFill="1" applyBorder="1" applyAlignment="1" applyProtection="1">
      <alignment horizontal="center" vertical="center" wrapText="1"/>
      <protection hidden="1"/>
    </xf>
    <xf numFmtId="9" fontId="1" fillId="0" borderId="66" xfId="0" applyNumberFormat="1" applyFont="1" applyBorder="1" applyAlignment="1" applyProtection="1">
      <alignment horizontal="center" vertical="center" wrapText="1"/>
      <protection locked="0"/>
    </xf>
    <xf numFmtId="9" fontId="1" fillId="0" borderId="67" xfId="0" applyNumberFormat="1" applyFont="1" applyBorder="1" applyAlignment="1" applyProtection="1">
      <alignment horizontal="center" vertical="center" wrapText="1"/>
      <protection locked="0"/>
    </xf>
    <xf numFmtId="9" fontId="1" fillId="0" borderId="68" xfId="0" applyNumberFormat="1" applyFont="1" applyBorder="1" applyAlignment="1" applyProtection="1">
      <alignment horizontal="center" vertical="center" wrapText="1"/>
      <protection locked="0"/>
    </xf>
    <xf numFmtId="0" fontId="4" fillId="25" borderId="66" xfId="0" applyFont="1" applyFill="1" applyBorder="1" applyAlignment="1" applyProtection="1">
      <alignment horizontal="center" vertical="center"/>
      <protection hidden="1"/>
    </xf>
    <xf numFmtId="0" fontId="4" fillId="25" borderId="67" xfId="0" applyFont="1" applyFill="1" applyBorder="1" applyAlignment="1" applyProtection="1">
      <alignment horizontal="center" vertical="center"/>
      <protection hidden="1"/>
    </xf>
    <xf numFmtId="0" fontId="4" fillId="25" borderId="68" xfId="0" applyFont="1" applyFill="1" applyBorder="1" applyAlignment="1" applyProtection="1">
      <alignment horizontal="center" vertical="center"/>
      <protection hidden="1"/>
    </xf>
    <xf numFmtId="0" fontId="51" fillId="27" borderId="61" xfId="0" applyFont="1" applyFill="1" applyBorder="1" applyAlignment="1">
      <alignment horizontal="center" vertical="center" wrapText="1"/>
    </xf>
    <xf numFmtId="0" fontId="2" fillId="0" borderId="61"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1" fillId="0" borderId="66" xfId="0" applyFont="1" applyBorder="1" applyAlignment="1" applyProtection="1">
      <alignment horizontal="center" vertical="center" wrapText="1"/>
      <protection locked="0"/>
    </xf>
    <xf numFmtId="0" fontId="1" fillId="0" borderId="61" xfId="0" applyFont="1" applyBorder="1" applyAlignment="1" applyProtection="1">
      <alignment horizontal="center" vertical="center"/>
      <protection locked="0"/>
    </xf>
    <xf numFmtId="0" fontId="4" fillId="0" borderId="61" xfId="0" applyFont="1" applyBorder="1" applyAlignment="1" applyProtection="1">
      <alignment horizontal="center" vertical="center" wrapText="1"/>
      <protection locked="0"/>
    </xf>
    <xf numFmtId="0" fontId="1" fillId="0" borderId="61" xfId="0" applyFont="1" applyBorder="1" applyAlignment="1">
      <alignment horizontal="center" vertical="center" wrapText="1"/>
    </xf>
    <xf numFmtId="0" fontId="1" fillId="3" borderId="83" xfId="0" applyFont="1" applyFill="1" applyBorder="1" applyAlignment="1">
      <alignment horizontal="center" vertical="center" wrapText="1"/>
    </xf>
    <xf numFmtId="0" fontId="1" fillId="3" borderId="84" xfId="0" applyFont="1" applyFill="1" applyBorder="1" applyAlignment="1">
      <alignment horizontal="center" vertical="center" wrapText="1"/>
    </xf>
    <xf numFmtId="0" fontId="1" fillId="3" borderId="85" xfId="0" applyFont="1" applyFill="1" applyBorder="1" applyAlignment="1">
      <alignment horizontal="center" vertical="center" wrapText="1"/>
    </xf>
    <xf numFmtId="0" fontId="1" fillId="18" borderId="61" xfId="0" applyFont="1" applyFill="1" applyBorder="1" applyAlignment="1">
      <alignment horizontal="center" vertical="center" wrapText="1"/>
    </xf>
    <xf numFmtId="0" fontId="1" fillId="19" borderId="61" xfId="0" applyFont="1" applyFill="1" applyBorder="1" applyAlignment="1">
      <alignment horizontal="center" vertical="center" wrapText="1"/>
    </xf>
    <xf numFmtId="0" fontId="1" fillId="24" borderId="61" xfId="0" applyFont="1" applyFill="1" applyBorder="1" applyAlignment="1">
      <alignment horizontal="center" vertical="center" wrapText="1"/>
    </xf>
    <xf numFmtId="0" fontId="1" fillId="15" borderId="61" xfId="0" applyFont="1" applyFill="1" applyBorder="1" applyAlignment="1">
      <alignment horizontal="center" vertical="center" wrapText="1"/>
    </xf>
    <xf numFmtId="0" fontId="58" fillId="17" borderId="61" xfId="0" applyFont="1" applyFill="1" applyBorder="1" applyAlignment="1">
      <alignment horizontal="center" vertical="center" wrapText="1"/>
    </xf>
    <xf numFmtId="0" fontId="1" fillId="20" borderId="61" xfId="0" applyFont="1" applyFill="1" applyBorder="1" applyAlignment="1">
      <alignment horizontal="center" vertical="center" wrapText="1"/>
    </xf>
    <xf numFmtId="0" fontId="1" fillId="18" borderId="66" xfId="0" applyFont="1" applyFill="1" applyBorder="1" applyAlignment="1">
      <alignment horizontal="center" vertical="center" wrapText="1"/>
    </xf>
    <xf numFmtId="0" fontId="1" fillId="18" borderId="67" xfId="0" applyFont="1" applyFill="1" applyBorder="1" applyAlignment="1">
      <alignment horizontal="center" vertical="center" wrapText="1"/>
    </xf>
    <xf numFmtId="0" fontId="1" fillId="18" borderId="68" xfId="0" applyFont="1" applyFill="1" applyBorder="1" applyAlignment="1">
      <alignment horizontal="center" vertical="center" wrapText="1"/>
    </xf>
    <xf numFmtId="0" fontId="2" fillId="0" borderId="76" xfId="0" applyFont="1" applyBorder="1" applyAlignment="1" applyProtection="1">
      <alignment horizontal="center" vertical="center"/>
      <protection locked="0"/>
    </xf>
    <xf numFmtId="0" fontId="2" fillId="0" borderId="77"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0" fontId="2" fillId="0" borderId="76" xfId="0" applyFont="1" applyBorder="1" applyAlignment="1" applyProtection="1">
      <alignment horizontal="left" vertical="center" wrapText="1"/>
      <protection locked="0"/>
    </xf>
    <xf numFmtId="0" fontId="2" fillId="0" borderId="77" xfId="0" applyFont="1" applyBorder="1" applyAlignment="1" applyProtection="1">
      <alignment horizontal="left" vertical="center" wrapText="1"/>
      <protection locked="0"/>
    </xf>
    <xf numFmtId="0" fontId="2" fillId="0" borderId="78" xfId="0" applyFont="1" applyBorder="1" applyAlignment="1" applyProtection="1">
      <alignment horizontal="left" vertical="center" wrapText="1"/>
      <protection locked="0"/>
    </xf>
    <xf numFmtId="0" fontId="51" fillId="0" borderId="76" xfId="0" applyFont="1" applyBorder="1" applyAlignment="1" applyProtection="1">
      <alignment horizontal="center" vertical="center" wrapText="1"/>
      <protection locked="0"/>
    </xf>
    <xf numFmtId="0" fontId="51" fillId="0" borderId="77" xfId="0" applyFont="1" applyBorder="1" applyAlignment="1" applyProtection="1">
      <alignment horizontal="center" vertical="center" wrapText="1"/>
      <protection locked="0"/>
    </xf>
    <xf numFmtId="0" fontId="51" fillId="0" borderId="78" xfId="0" applyFont="1" applyBorder="1" applyAlignment="1" applyProtection="1">
      <alignment horizontal="center" vertical="center" wrapText="1"/>
      <protection locked="0"/>
    </xf>
    <xf numFmtId="0" fontId="4" fillId="25" borderId="61" xfId="0" applyFont="1" applyFill="1" applyBorder="1" applyAlignment="1" applyProtection="1">
      <alignment horizontal="center" vertical="center"/>
      <protection hidden="1"/>
    </xf>
    <xf numFmtId="0" fontId="49" fillId="26" borderId="61" xfId="0" applyFont="1" applyFill="1" applyBorder="1" applyAlignment="1">
      <alignment horizontal="center" vertical="center"/>
    </xf>
    <xf numFmtId="0" fontId="49" fillId="26" borderId="62" xfId="0" applyFont="1" applyFill="1" applyBorder="1" applyAlignment="1">
      <alignment horizontal="center" vertical="center"/>
    </xf>
    <xf numFmtId="0" fontId="4" fillId="25" borderId="80" xfId="0" applyFont="1" applyFill="1" applyBorder="1" applyAlignment="1" applyProtection="1">
      <alignment horizontal="center" vertical="center" wrapText="1"/>
      <protection hidden="1"/>
    </xf>
    <xf numFmtId="0" fontId="4" fillId="25" borderId="81" xfId="0" applyFont="1" applyFill="1" applyBorder="1" applyAlignment="1" applyProtection="1">
      <alignment horizontal="center" vertical="center" wrapText="1"/>
      <protection hidden="1"/>
    </xf>
    <xf numFmtId="0" fontId="4" fillId="25" borderId="82" xfId="0" applyFont="1" applyFill="1" applyBorder="1" applyAlignment="1" applyProtection="1">
      <alignment horizontal="center" vertical="center" wrapText="1"/>
      <protection hidden="1"/>
    </xf>
    <xf numFmtId="0" fontId="51" fillId="27" borderId="65" xfId="0" applyFont="1" applyFill="1" applyBorder="1" applyAlignment="1">
      <alignment horizontal="center" vertical="center" wrapText="1"/>
    </xf>
    <xf numFmtId="0" fontId="49" fillId="27" borderId="76" xfId="0" applyFont="1" applyFill="1" applyBorder="1" applyAlignment="1">
      <alignment horizontal="center" vertical="center" textRotation="90"/>
    </xf>
    <xf numFmtId="0" fontId="49" fillId="27" borderId="78" xfId="0" applyFont="1" applyFill="1" applyBorder="1" applyAlignment="1">
      <alignment horizontal="center" vertical="center" textRotation="90"/>
    </xf>
    <xf numFmtId="0" fontId="51" fillId="27" borderId="97" xfId="0" applyFont="1" applyFill="1" applyBorder="1" applyAlignment="1">
      <alignment horizontal="center" vertical="center" wrapText="1"/>
    </xf>
    <xf numFmtId="0" fontId="51" fillId="27" borderId="98" xfId="0" applyFont="1" applyFill="1" applyBorder="1" applyAlignment="1">
      <alignment horizontal="center" vertical="center" wrapText="1"/>
    </xf>
    <xf numFmtId="0" fontId="66" fillId="26" borderId="0" xfId="0" applyFont="1" applyFill="1" applyAlignment="1">
      <alignment horizontal="center" vertical="center" wrapText="1"/>
    </xf>
    <xf numFmtId="0" fontId="66" fillId="26" borderId="0" xfId="0" applyFont="1" applyFill="1" applyAlignment="1">
      <alignment horizontal="center" vertical="center"/>
    </xf>
    <xf numFmtId="0" fontId="54" fillId="3" borderId="50" xfId="2" applyFont="1" applyFill="1" applyBorder="1" applyAlignment="1">
      <alignment horizontal="justify" vertical="center" wrapText="1"/>
    </xf>
    <xf numFmtId="0" fontId="54" fillId="3" borderId="51" xfId="2" applyFont="1" applyFill="1" applyBorder="1" applyAlignment="1">
      <alignment horizontal="justify" vertical="center" wrapText="1"/>
    </xf>
    <xf numFmtId="0" fontId="53" fillId="3" borderId="57" xfId="0" applyFont="1" applyFill="1" applyBorder="1" applyAlignment="1">
      <alignment horizontal="left" vertical="center" wrapText="1"/>
    </xf>
    <xf numFmtId="0" fontId="53" fillId="3" borderId="58" xfId="0" applyFont="1" applyFill="1" applyBorder="1" applyAlignment="1">
      <alignment horizontal="left" vertical="center" wrapText="1"/>
    </xf>
    <xf numFmtId="0" fontId="53" fillId="3" borderId="44" xfId="3" applyFont="1" applyFill="1" applyBorder="1" applyAlignment="1">
      <alignment horizontal="left" vertical="top" wrapText="1" readingOrder="1"/>
    </xf>
    <xf numFmtId="0" fontId="53" fillId="3" borderId="45" xfId="3" applyFont="1" applyFill="1" applyBorder="1" applyAlignment="1">
      <alignment horizontal="left" vertical="top" wrapText="1" readingOrder="1"/>
    </xf>
    <xf numFmtId="0" fontId="54" fillId="3" borderId="46" xfId="2" applyFont="1" applyFill="1" applyBorder="1" applyAlignment="1">
      <alignment horizontal="justify" vertical="center" wrapText="1"/>
    </xf>
    <xf numFmtId="0" fontId="54" fillId="3" borderId="47" xfId="2" applyFont="1" applyFill="1" applyBorder="1" applyAlignment="1">
      <alignment horizontal="justify" vertical="center" wrapText="1"/>
    </xf>
    <xf numFmtId="0" fontId="53" fillId="3" borderId="48" xfId="0" applyFont="1" applyFill="1" applyBorder="1" applyAlignment="1">
      <alignment horizontal="left" vertical="center" wrapText="1"/>
    </xf>
    <xf numFmtId="0" fontId="53" fillId="3" borderId="49" xfId="0" applyFont="1" applyFill="1" applyBorder="1" applyAlignment="1">
      <alignment horizontal="left" vertical="center" wrapText="1"/>
    </xf>
    <xf numFmtId="0" fontId="48" fillId="3" borderId="5" xfId="2" applyFont="1" applyFill="1" applyBorder="1" applyAlignment="1">
      <alignment horizontal="left" vertical="top" wrapText="1"/>
    </xf>
    <xf numFmtId="0" fontId="48" fillId="3" borderId="0" xfId="2" applyFont="1" applyFill="1" applyAlignment="1">
      <alignment horizontal="left" vertical="top" wrapText="1"/>
    </xf>
    <xf numFmtId="0" fontId="48" fillId="3" borderId="6" xfId="2" applyFont="1" applyFill="1" applyBorder="1" applyAlignment="1">
      <alignment horizontal="left" vertical="top" wrapText="1"/>
    </xf>
    <xf numFmtId="0" fontId="53" fillId="3" borderId="59" xfId="0" applyFont="1" applyFill="1" applyBorder="1" applyAlignment="1">
      <alignment horizontal="left" vertical="center" wrapText="1"/>
    </xf>
    <xf numFmtId="0" fontId="53" fillId="3" borderId="60" xfId="0" applyFont="1" applyFill="1" applyBorder="1" applyAlignment="1">
      <alignment horizontal="left" vertical="center" wrapText="1"/>
    </xf>
    <xf numFmtId="0" fontId="54" fillId="3" borderId="52" xfId="0" applyFont="1" applyFill="1" applyBorder="1" applyAlignment="1">
      <alignment horizontal="justify" vertical="center" wrapText="1"/>
    </xf>
    <xf numFmtId="0" fontId="54" fillId="3" borderId="53" xfId="0" applyFont="1" applyFill="1" applyBorder="1" applyAlignment="1">
      <alignment horizontal="justify" vertical="center" wrapText="1"/>
    </xf>
    <xf numFmtId="0" fontId="49" fillId="14" borderId="34" xfId="2" applyFont="1" applyFill="1" applyBorder="1" applyAlignment="1">
      <alignment horizontal="center" vertical="center" wrapText="1"/>
    </xf>
    <xf numFmtId="0" fontId="49" fillId="14" borderId="35" xfId="2" applyFont="1" applyFill="1" applyBorder="1" applyAlignment="1">
      <alignment horizontal="center" vertical="center" wrapText="1"/>
    </xf>
    <xf numFmtId="0" fontId="49" fillId="14" borderId="36" xfId="2" applyFont="1" applyFill="1" applyBorder="1" applyAlignment="1">
      <alignment horizontal="center" vertical="center" wrapText="1"/>
    </xf>
    <xf numFmtId="0" fontId="48" fillId="0" borderId="5" xfId="2" quotePrefix="1" applyFont="1" applyBorder="1" applyAlignment="1">
      <alignment horizontal="left" vertical="center" wrapText="1"/>
    </xf>
    <xf numFmtId="0" fontId="48" fillId="0" borderId="0" xfId="2" quotePrefix="1" applyFont="1" applyAlignment="1">
      <alignment horizontal="left" vertical="center" wrapText="1"/>
    </xf>
    <xf numFmtId="0" fontId="48" fillId="0" borderId="6" xfId="2" quotePrefix="1" applyFont="1" applyBorder="1" applyAlignment="1">
      <alignment horizontal="left" vertical="center" wrapText="1"/>
    </xf>
    <xf numFmtId="0" fontId="48" fillId="0" borderId="54" xfId="2" quotePrefix="1" applyFont="1" applyBorder="1" applyAlignment="1">
      <alignment horizontal="left" vertical="center" wrapText="1"/>
    </xf>
    <xf numFmtId="0" fontId="48" fillId="0" borderId="55" xfId="2" quotePrefix="1" applyFont="1" applyBorder="1" applyAlignment="1">
      <alignment horizontal="left" vertical="center" wrapText="1"/>
    </xf>
    <xf numFmtId="0" fontId="48" fillId="0" borderId="56" xfId="2" quotePrefix="1" applyFont="1" applyBorder="1" applyAlignment="1">
      <alignment horizontal="left" vertical="center" wrapText="1"/>
    </xf>
    <xf numFmtId="0" fontId="50" fillId="3" borderId="37" xfId="2" quotePrefix="1" applyFont="1" applyFill="1" applyBorder="1" applyAlignment="1">
      <alignment horizontal="left" vertical="top" wrapText="1"/>
    </xf>
    <xf numFmtId="0" fontId="51" fillId="3" borderId="38" xfId="2" quotePrefix="1" applyFont="1" applyFill="1" applyBorder="1" applyAlignment="1">
      <alignment horizontal="left" vertical="top" wrapText="1"/>
    </xf>
    <xf numFmtId="0" fontId="51" fillId="3" borderId="39" xfId="2" quotePrefix="1" applyFont="1" applyFill="1" applyBorder="1" applyAlignment="1">
      <alignment horizontal="left" vertical="top" wrapText="1"/>
    </xf>
    <xf numFmtId="0" fontId="48" fillId="0" borderId="5" xfId="2" quotePrefix="1" applyFont="1" applyBorder="1" applyAlignment="1">
      <alignment horizontal="left" vertical="top" wrapText="1"/>
    </xf>
    <xf numFmtId="0" fontId="48" fillId="0" borderId="0" xfId="2" quotePrefix="1" applyFont="1" applyAlignment="1">
      <alignment horizontal="left" vertical="top" wrapText="1"/>
    </xf>
    <xf numFmtId="0" fontId="48" fillId="0" borderId="6" xfId="2" quotePrefix="1" applyFont="1" applyBorder="1" applyAlignment="1">
      <alignment horizontal="left" vertical="top" wrapText="1"/>
    </xf>
    <xf numFmtId="0" fontId="53" fillId="14" borderId="40" xfId="3" applyFont="1" applyFill="1" applyBorder="1" applyAlignment="1">
      <alignment horizontal="center" vertical="center" wrapText="1"/>
    </xf>
    <xf numFmtId="0" fontId="53" fillId="14" borderId="41" xfId="3" applyFont="1" applyFill="1" applyBorder="1" applyAlignment="1">
      <alignment horizontal="center" vertical="center" wrapText="1"/>
    </xf>
    <xf numFmtId="0" fontId="53" fillId="14" borderId="42" xfId="2" applyFont="1" applyFill="1" applyBorder="1" applyAlignment="1">
      <alignment horizontal="center" vertical="center"/>
    </xf>
    <xf numFmtId="0" fontId="53" fillId="14" borderId="43" xfId="2" applyFont="1" applyFill="1" applyBorder="1" applyAlignment="1">
      <alignment horizontal="center" vertical="center"/>
    </xf>
    <xf numFmtId="0" fontId="2" fillId="3" borderId="54" xfId="2" quotePrefix="1" applyFont="1" applyFill="1" applyBorder="1" applyAlignment="1">
      <alignment horizontal="justify" vertical="center" wrapText="1"/>
    </xf>
    <xf numFmtId="0" fontId="2" fillId="3" borderId="55" xfId="2" quotePrefix="1" applyFont="1" applyFill="1" applyBorder="1" applyAlignment="1">
      <alignment horizontal="justify" vertical="center" wrapText="1"/>
    </xf>
    <xf numFmtId="0" fontId="2" fillId="3" borderId="56" xfId="2" quotePrefix="1" applyFont="1" applyFill="1" applyBorder="1" applyAlignment="1">
      <alignment horizontal="justify" vertical="center" wrapText="1"/>
    </xf>
    <xf numFmtId="0" fontId="20" fillId="5" borderId="3" xfId="0" applyFont="1" applyFill="1" applyBorder="1" applyAlignment="1" applyProtection="1">
      <alignment horizontal="center" wrapText="1" readingOrder="1"/>
      <protection hidden="1"/>
    </xf>
    <xf numFmtId="0" fontId="20" fillId="5" borderId="10" xfId="0" applyFont="1" applyFill="1" applyBorder="1" applyAlignment="1" applyProtection="1">
      <alignment horizontal="center" wrapText="1" readingOrder="1"/>
      <protection hidden="1"/>
    </xf>
    <xf numFmtId="0" fontId="20" fillId="5" borderId="4" xfId="0" applyFont="1" applyFill="1" applyBorder="1" applyAlignment="1" applyProtection="1">
      <alignment horizontal="center" wrapText="1" readingOrder="1"/>
      <protection hidden="1"/>
    </xf>
    <xf numFmtId="0" fontId="20" fillId="5" borderId="5"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6" xfId="0" applyFont="1" applyFill="1" applyBorder="1" applyAlignment="1" applyProtection="1">
      <alignment horizontal="center" wrapText="1" readingOrder="1"/>
      <protection hidden="1"/>
    </xf>
    <xf numFmtId="0" fontId="20" fillId="5" borderId="7" xfId="0" applyFont="1" applyFill="1" applyBorder="1" applyAlignment="1" applyProtection="1">
      <alignment horizontal="center" wrapText="1" readingOrder="1"/>
      <protection hidden="1"/>
    </xf>
    <xf numFmtId="0" fontId="20" fillId="5" borderId="9" xfId="0" applyFont="1" applyFill="1" applyBorder="1" applyAlignment="1" applyProtection="1">
      <alignment horizontal="center" wrapText="1" readingOrder="1"/>
      <protection hidden="1"/>
    </xf>
    <xf numFmtId="0" fontId="20" fillId="5" borderId="8" xfId="0" applyFont="1" applyFill="1" applyBorder="1" applyAlignment="1" applyProtection="1">
      <alignment horizontal="center" wrapText="1" readingOrder="1"/>
      <protection hidden="1"/>
    </xf>
    <xf numFmtId="0" fontId="63" fillId="3" borderId="69" xfId="0" applyFont="1" applyFill="1" applyBorder="1" applyAlignment="1">
      <alignment horizontal="center" vertical="center"/>
    </xf>
    <xf numFmtId="0" fontId="20" fillId="12" borderId="3" xfId="0" applyFont="1" applyFill="1" applyBorder="1" applyAlignment="1" applyProtection="1">
      <alignment horizontal="center" wrapText="1" readingOrder="1"/>
      <protection hidden="1"/>
    </xf>
    <xf numFmtId="0" fontId="20" fillId="12" borderId="10" xfId="0" applyFont="1" applyFill="1" applyBorder="1" applyAlignment="1" applyProtection="1">
      <alignment horizontal="center" wrapText="1" readingOrder="1"/>
      <protection hidden="1"/>
    </xf>
    <xf numFmtId="0" fontId="20" fillId="12" borderId="4" xfId="0" applyFont="1" applyFill="1" applyBorder="1" applyAlignment="1" applyProtection="1">
      <alignment horizontal="center" wrapText="1" readingOrder="1"/>
      <protection hidden="1"/>
    </xf>
    <xf numFmtId="0" fontId="20" fillId="12" borderId="5"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6" xfId="0" applyFont="1" applyFill="1" applyBorder="1" applyAlignment="1" applyProtection="1">
      <alignment horizontal="center" wrapText="1" readingOrder="1"/>
      <protection hidden="1"/>
    </xf>
    <xf numFmtId="0" fontId="20" fillId="12" borderId="7" xfId="0" applyFont="1" applyFill="1" applyBorder="1" applyAlignment="1" applyProtection="1">
      <alignment horizontal="center" wrapText="1" readingOrder="1"/>
      <protection hidden="1"/>
    </xf>
    <xf numFmtId="0" fontId="20" fillId="12" borderId="9" xfId="0" applyFont="1" applyFill="1" applyBorder="1" applyAlignment="1" applyProtection="1">
      <alignment horizontal="center" wrapText="1" readingOrder="1"/>
      <protection hidden="1"/>
    </xf>
    <xf numFmtId="0" fontId="20" fillId="12" borderId="8" xfId="0" applyFont="1" applyFill="1" applyBorder="1" applyAlignment="1" applyProtection="1">
      <alignment horizontal="center" wrapText="1" readingOrder="1"/>
      <protection hidden="1"/>
    </xf>
    <xf numFmtId="0" fontId="20" fillId="11" borderId="70" xfId="0" applyFont="1" applyFill="1" applyBorder="1" applyAlignment="1" applyProtection="1">
      <alignment horizontal="center" vertical="center" wrapText="1" readingOrder="1"/>
      <protection hidden="1"/>
    </xf>
    <xf numFmtId="0" fontId="20" fillId="11" borderId="38" xfId="0" applyFont="1" applyFill="1" applyBorder="1" applyAlignment="1" applyProtection="1">
      <alignment horizontal="center" vertical="center" wrapText="1" readingOrder="1"/>
      <protection hidden="1"/>
    </xf>
    <xf numFmtId="0" fontId="20" fillId="11" borderId="71" xfId="0" applyFont="1" applyFill="1" applyBorder="1" applyAlignment="1" applyProtection="1">
      <alignment horizontal="center" vertical="center" wrapText="1" readingOrder="1"/>
      <protection hidden="1"/>
    </xf>
    <xf numFmtId="0" fontId="20" fillId="11" borderId="72"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73" xfId="0" applyFont="1" applyFill="1" applyBorder="1" applyAlignment="1" applyProtection="1">
      <alignment horizontal="center" vertical="center" wrapText="1" readingOrder="1"/>
      <protection hidden="1"/>
    </xf>
    <xf numFmtId="0" fontId="20" fillId="11" borderId="74" xfId="0" applyFont="1" applyFill="1" applyBorder="1" applyAlignment="1" applyProtection="1">
      <alignment horizontal="center" vertical="center" wrapText="1" readingOrder="1"/>
      <protection hidden="1"/>
    </xf>
    <xf numFmtId="0" fontId="20" fillId="11" borderId="55" xfId="0" applyFont="1" applyFill="1" applyBorder="1" applyAlignment="1" applyProtection="1">
      <alignment horizontal="center" vertical="center" wrapText="1" readingOrder="1"/>
      <protection hidden="1"/>
    </xf>
    <xf numFmtId="0" fontId="20" fillId="11" borderId="75" xfId="0" applyFont="1" applyFill="1" applyBorder="1" applyAlignment="1" applyProtection="1">
      <alignment horizontal="center" vertical="center" wrapText="1" readingOrder="1"/>
      <protection hidden="1"/>
    </xf>
    <xf numFmtId="0" fontId="20" fillId="13" borderId="37" xfId="0" applyFont="1" applyFill="1" applyBorder="1" applyAlignment="1" applyProtection="1">
      <alignment horizontal="center" wrapText="1" readingOrder="1"/>
      <protection hidden="1"/>
    </xf>
    <xf numFmtId="0" fontId="20" fillId="13" borderId="38" xfId="0" applyFont="1" applyFill="1" applyBorder="1" applyAlignment="1" applyProtection="1">
      <alignment horizontal="center" wrapText="1" readingOrder="1"/>
      <protection hidden="1"/>
    </xf>
    <xf numFmtId="0" fontId="20" fillId="13" borderId="39" xfId="0" applyFont="1" applyFill="1" applyBorder="1" applyAlignment="1" applyProtection="1">
      <alignment horizontal="center" wrapText="1" readingOrder="1"/>
      <protection hidden="1"/>
    </xf>
    <xf numFmtId="0" fontId="20" fillId="13" borderId="5"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6" xfId="0" applyFont="1" applyFill="1" applyBorder="1" applyAlignment="1" applyProtection="1">
      <alignment horizontal="center" wrapText="1" readingOrder="1"/>
      <protection hidden="1"/>
    </xf>
    <xf numFmtId="0" fontId="20" fillId="13" borderId="7" xfId="0" applyFont="1" applyFill="1" applyBorder="1" applyAlignment="1" applyProtection="1">
      <alignment horizontal="center" wrapText="1" readingOrder="1"/>
      <protection hidden="1"/>
    </xf>
    <xf numFmtId="0" fontId="20" fillId="13" borderId="9" xfId="0" applyFont="1" applyFill="1" applyBorder="1" applyAlignment="1" applyProtection="1">
      <alignment horizontal="center" wrapText="1" readingOrder="1"/>
      <protection hidden="1"/>
    </xf>
    <xf numFmtId="0" fontId="20" fillId="13" borderId="8" xfId="0" applyFont="1" applyFill="1" applyBorder="1" applyAlignment="1" applyProtection="1">
      <alignment horizontal="center" wrapText="1" readingOrder="1"/>
      <protection hidden="1"/>
    </xf>
    <xf numFmtId="0" fontId="18" fillId="10" borderId="0" xfId="0" applyFont="1" applyFill="1" applyAlignment="1">
      <alignment horizontal="center" vertical="center" textRotation="90" wrapText="1" readingOrder="1"/>
    </xf>
    <xf numFmtId="0" fontId="18" fillId="10" borderId="6" xfId="0" applyFont="1" applyFill="1" applyBorder="1" applyAlignment="1">
      <alignment horizontal="center" vertical="center" textRotation="90" wrapText="1" readingOrder="1"/>
    </xf>
    <xf numFmtId="0" fontId="21" fillId="12" borderId="69" xfId="0" applyFont="1" applyFill="1" applyBorder="1" applyAlignment="1">
      <alignment horizontal="center" vertical="center" wrapText="1" readingOrder="1"/>
    </xf>
    <xf numFmtId="0" fontId="21" fillId="11" borderId="69" xfId="0" applyFont="1" applyFill="1" applyBorder="1" applyAlignment="1">
      <alignment horizontal="center" vertical="center" wrapText="1" readingOrder="1"/>
    </xf>
    <xf numFmtId="0" fontId="21" fillId="13" borderId="69" xfId="0" applyFont="1" applyFill="1" applyBorder="1" applyAlignment="1">
      <alignment horizontal="center" vertical="center" wrapText="1" readingOrder="1"/>
    </xf>
    <xf numFmtId="0" fontId="21" fillId="5" borderId="69" xfId="0" applyFont="1" applyFill="1" applyBorder="1" applyAlignment="1">
      <alignment horizontal="center" vertical="center" wrapText="1" readingOrder="1"/>
    </xf>
    <xf numFmtId="0" fontId="17" fillId="0" borderId="3" xfId="0" applyFont="1" applyBorder="1" applyAlignment="1">
      <alignment horizontal="center" vertical="center" wrapText="1"/>
    </xf>
    <xf numFmtId="0" fontId="17" fillId="0" borderId="10"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25" fillId="0" borderId="0" xfId="0" applyFont="1" applyAlignment="1">
      <alignment horizontal="center" vertical="center" wrapText="1"/>
    </xf>
    <xf numFmtId="0" fontId="18" fillId="10" borderId="0" xfId="0" applyFont="1" applyFill="1" applyAlignment="1">
      <alignment horizontal="center" vertical="center" wrapText="1" readingOrder="1"/>
    </xf>
    <xf numFmtId="0" fontId="17" fillId="0" borderId="10" xfId="0" applyFont="1" applyBorder="1" applyAlignment="1">
      <alignment horizontal="center" vertical="center" wrapText="1"/>
    </xf>
    <xf numFmtId="0" fontId="62" fillId="0" borderId="14" xfId="0" applyFont="1" applyBorder="1" applyAlignment="1">
      <alignment horizontal="center" vertical="center"/>
    </xf>
    <xf numFmtId="0" fontId="62" fillId="0" borderId="0" xfId="0" applyFont="1" applyAlignment="1">
      <alignment horizontal="center" vertical="center"/>
    </xf>
    <xf numFmtId="0" fontId="62" fillId="0" borderId="69" xfId="0" applyFont="1" applyBorder="1" applyAlignment="1">
      <alignment horizontal="center" vertical="center"/>
    </xf>
    <xf numFmtId="0" fontId="41" fillId="11" borderId="11" xfId="0" applyFont="1" applyFill="1" applyBorder="1" applyAlignment="1">
      <alignment horizontal="center" vertical="center" wrapText="1" readingOrder="1"/>
    </xf>
    <xf numFmtId="0" fontId="41" fillId="11" borderId="12" xfId="0" applyFont="1" applyFill="1" applyBorder="1" applyAlignment="1">
      <alignment horizontal="center" vertical="center" wrapText="1" readingOrder="1"/>
    </xf>
    <xf numFmtId="0" fontId="41" fillId="11" borderId="14" xfId="0" applyFont="1" applyFill="1" applyBorder="1" applyAlignment="1">
      <alignment horizontal="center" vertical="center" wrapText="1" readingOrder="1"/>
    </xf>
    <xf numFmtId="0" fontId="41" fillId="11" borderId="0" xfId="0" applyFont="1" applyFill="1" applyAlignment="1">
      <alignment horizontal="center" vertical="center" wrapText="1" readingOrder="1"/>
    </xf>
    <xf numFmtId="0" fontId="41" fillId="11" borderId="16" xfId="0" applyFont="1" applyFill="1" applyBorder="1" applyAlignment="1">
      <alignment horizontal="center" vertical="center" wrapText="1" readingOrder="1"/>
    </xf>
    <xf numFmtId="0" fontId="41" fillId="11" borderId="17" xfId="0" applyFont="1" applyFill="1" applyBorder="1" applyAlignment="1">
      <alignment horizontal="center" vertical="center" wrapText="1" readingOrder="1"/>
    </xf>
    <xf numFmtId="0" fontId="42" fillId="0" borderId="3" xfId="0" applyFont="1" applyBorder="1" applyAlignment="1">
      <alignment horizontal="center" vertical="center" wrapText="1"/>
    </xf>
    <xf numFmtId="0" fontId="42" fillId="0" borderId="10" xfId="0" applyFont="1" applyBorder="1" applyAlignment="1">
      <alignment horizontal="center" vertical="center"/>
    </xf>
    <xf numFmtId="0" fontId="42" fillId="0" borderId="5" xfId="0" applyFont="1" applyBorder="1" applyAlignment="1">
      <alignment horizontal="center" vertical="center" wrapText="1"/>
    </xf>
    <xf numFmtId="0" fontId="42" fillId="0" borderId="0" xfId="0" applyFont="1" applyAlignment="1">
      <alignment horizontal="center" vertical="center"/>
    </xf>
    <xf numFmtId="0" fontId="42" fillId="0" borderId="5" xfId="0" applyFont="1" applyBorder="1" applyAlignment="1">
      <alignment horizontal="center" vertical="center"/>
    </xf>
    <xf numFmtId="0" fontId="42" fillId="0" borderId="7" xfId="0" applyFont="1" applyBorder="1" applyAlignment="1">
      <alignment horizontal="center" vertical="center"/>
    </xf>
    <xf numFmtId="0" fontId="42" fillId="0" borderId="9" xfId="0" applyFont="1" applyBorder="1" applyAlignment="1">
      <alignment horizontal="center" vertical="center"/>
    </xf>
    <xf numFmtId="0" fontId="41" fillId="12" borderId="11" xfId="0" applyFont="1" applyFill="1" applyBorder="1" applyAlignment="1">
      <alignment horizontal="center" vertical="center" wrapText="1" readingOrder="1"/>
    </xf>
    <xf numFmtId="0" fontId="41" fillId="12" borderId="12" xfId="0" applyFont="1" applyFill="1" applyBorder="1" applyAlignment="1">
      <alignment horizontal="center" vertical="center" wrapText="1" readingOrder="1"/>
    </xf>
    <xf numFmtId="0" fontId="41" fillId="12" borderId="13" xfId="0" applyFont="1" applyFill="1" applyBorder="1" applyAlignment="1">
      <alignment horizontal="center" vertical="center" wrapText="1" readingOrder="1"/>
    </xf>
    <xf numFmtId="0" fontId="41" fillId="12" borderId="14" xfId="0" applyFont="1" applyFill="1" applyBorder="1" applyAlignment="1">
      <alignment horizontal="center" vertical="center" wrapText="1" readingOrder="1"/>
    </xf>
    <xf numFmtId="0" fontId="41" fillId="12" borderId="0" xfId="0" applyFont="1" applyFill="1" applyAlignment="1">
      <alignment horizontal="center" vertical="center" wrapText="1" readingOrder="1"/>
    </xf>
    <xf numFmtId="0" fontId="41" fillId="12" borderId="15" xfId="0" applyFont="1" applyFill="1" applyBorder="1" applyAlignment="1">
      <alignment horizontal="center" vertical="center" wrapText="1" readingOrder="1"/>
    </xf>
    <xf numFmtId="0" fontId="41" fillId="12" borderId="16" xfId="0" applyFont="1" applyFill="1" applyBorder="1" applyAlignment="1">
      <alignment horizontal="center" vertical="center" wrapText="1" readingOrder="1"/>
    </xf>
    <xf numFmtId="0" fontId="41" fillId="12" borderId="17" xfId="0" applyFont="1" applyFill="1" applyBorder="1" applyAlignment="1">
      <alignment horizontal="center" vertical="center" wrapText="1" readingOrder="1"/>
    </xf>
    <xf numFmtId="0" fontId="41" fillId="12" borderId="18" xfId="0" applyFont="1" applyFill="1" applyBorder="1" applyAlignment="1">
      <alignment horizontal="center" vertical="center" wrapText="1" readingOrder="1"/>
    </xf>
    <xf numFmtId="0" fontId="40" fillId="0" borderId="0" xfId="0" applyFont="1" applyAlignment="1">
      <alignment horizontal="center" vertical="center" wrapText="1"/>
    </xf>
    <xf numFmtId="0" fontId="22" fillId="0" borderId="0" xfId="0" applyFont="1" applyAlignment="1">
      <alignment horizontal="center" vertical="center" wrapText="1"/>
    </xf>
    <xf numFmtId="0" fontId="42" fillId="0" borderId="4" xfId="0" applyFont="1" applyBorder="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center" vertical="center"/>
    </xf>
    <xf numFmtId="0" fontId="41" fillId="5" borderId="11" xfId="0" applyFont="1" applyFill="1" applyBorder="1" applyAlignment="1">
      <alignment horizontal="center" vertical="center" wrapText="1" readingOrder="1"/>
    </xf>
    <xf numFmtId="0" fontId="41" fillId="5" borderId="12" xfId="0" applyFont="1" applyFill="1" applyBorder="1" applyAlignment="1">
      <alignment horizontal="center" vertical="center" wrapText="1" readingOrder="1"/>
    </xf>
    <xf numFmtId="0" fontId="41" fillId="5" borderId="13" xfId="0" applyFont="1" applyFill="1" applyBorder="1" applyAlignment="1">
      <alignment horizontal="center" vertical="center" wrapText="1" readingOrder="1"/>
    </xf>
    <xf numFmtId="0" fontId="41" fillId="5" borderId="14" xfId="0" applyFont="1" applyFill="1" applyBorder="1" applyAlignment="1">
      <alignment horizontal="center" vertical="center" wrapText="1" readingOrder="1"/>
    </xf>
    <xf numFmtId="0" fontId="41" fillId="5" borderId="0" xfId="0" applyFont="1" applyFill="1" applyAlignment="1">
      <alignment horizontal="center" vertical="center" wrapText="1" readingOrder="1"/>
    </xf>
    <xf numFmtId="0" fontId="41" fillId="5" borderId="15" xfId="0" applyFont="1" applyFill="1" applyBorder="1" applyAlignment="1">
      <alignment horizontal="center" vertical="center" wrapText="1" readingOrder="1"/>
    </xf>
    <xf numFmtId="0" fontId="41" fillId="5" borderId="16" xfId="0" applyFont="1" applyFill="1" applyBorder="1" applyAlignment="1">
      <alignment horizontal="center" vertical="center" wrapText="1" readingOrder="1"/>
    </xf>
    <xf numFmtId="0" fontId="41" fillId="5" borderId="17" xfId="0" applyFont="1" applyFill="1" applyBorder="1" applyAlignment="1">
      <alignment horizontal="center" vertical="center" wrapText="1" readingOrder="1"/>
    </xf>
    <xf numFmtId="0" fontId="41" fillId="5" borderId="18" xfId="0" applyFont="1" applyFill="1" applyBorder="1" applyAlignment="1">
      <alignment horizontal="center" vertical="center" wrapText="1" readingOrder="1"/>
    </xf>
    <xf numFmtId="0" fontId="41" fillId="13" borderId="11" xfId="0" applyFont="1" applyFill="1" applyBorder="1" applyAlignment="1">
      <alignment horizontal="center" vertical="center" wrapText="1" readingOrder="1"/>
    </xf>
    <xf numFmtId="0" fontId="41" fillId="13" borderId="12" xfId="0" applyFont="1" applyFill="1" applyBorder="1" applyAlignment="1">
      <alignment horizontal="center" vertical="center" wrapText="1" readingOrder="1"/>
    </xf>
    <xf numFmtId="0" fontId="41" fillId="13" borderId="13" xfId="0" applyFont="1" applyFill="1" applyBorder="1" applyAlignment="1">
      <alignment horizontal="center" vertical="center" wrapText="1" readingOrder="1"/>
    </xf>
    <xf numFmtId="0" fontId="41" fillId="13" borderId="14" xfId="0" applyFont="1" applyFill="1" applyBorder="1" applyAlignment="1">
      <alignment horizontal="center" vertical="center" wrapText="1" readingOrder="1"/>
    </xf>
    <xf numFmtId="0" fontId="41" fillId="13" borderId="0" xfId="0" applyFont="1" applyFill="1" applyAlignment="1">
      <alignment horizontal="center" vertical="center" wrapText="1" readingOrder="1"/>
    </xf>
    <xf numFmtId="0" fontId="41" fillId="13" borderId="15" xfId="0" applyFont="1" applyFill="1" applyBorder="1" applyAlignment="1">
      <alignment horizontal="center" vertical="center" wrapText="1" readingOrder="1"/>
    </xf>
    <xf numFmtId="0" fontId="41" fillId="13" borderId="16" xfId="0" applyFont="1" applyFill="1" applyBorder="1" applyAlignment="1">
      <alignment horizontal="center" vertical="center" wrapText="1" readingOrder="1"/>
    </xf>
    <xf numFmtId="0" fontId="41" fillId="13" borderId="17" xfId="0" applyFont="1" applyFill="1" applyBorder="1" applyAlignment="1">
      <alignment horizontal="center" vertical="center" wrapText="1" readingOrder="1"/>
    </xf>
    <xf numFmtId="0" fontId="41" fillId="13" borderId="18" xfId="0" applyFont="1" applyFill="1" applyBorder="1" applyAlignment="1">
      <alignment horizontal="center" vertical="center" wrapText="1" readingOrder="1"/>
    </xf>
    <xf numFmtId="0" fontId="42" fillId="0" borderId="10" xfId="0" applyFont="1" applyBorder="1" applyAlignment="1">
      <alignment horizontal="center" vertical="center" wrapText="1"/>
    </xf>
    <xf numFmtId="0" fontId="24" fillId="0" borderId="0" xfId="0" applyFont="1" applyAlignment="1">
      <alignment horizontal="center" vertical="center"/>
    </xf>
    <xf numFmtId="0" fontId="44" fillId="0" borderId="0" xfId="0" applyFont="1" applyAlignment="1">
      <alignment horizontal="center" vertical="center"/>
    </xf>
    <xf numFmtId="0" fontId="67" fillId="17" borderId="90" xfId="0" applyFont="1" applyFill="1" applyBorder="1" applyAlignment="1">
      <alignment horizontal="center" vertical="center"/>
    </xf>
    <xf numFmtId="0" fontId="67" fillId="17" borderId="79" xfId="0" applyFont="1" applyFill="1" applyBorder="1" applyAlignment="1">
      <alignment horizontal="center" vertical="center"/>
    </xf>
    <xf numFmtId="0" fontId="67" fillId="17" borderId="20" xfId="0" applyFont="1" applyFill="1" applyBorder="1" applyAlignment="1">
      <alignment horizontal="center" vertical="center"/>
    </xf>
    <xf numFmtId="0" fontId="67" fillId="17" borderId="92" xfId="0" applyFont="1" applyFill="1" applyBorder="1" applyAlignment="1">
      <alignment horizontal="center" vertical="center"/>
    </xf>
    <xf numFmtId="0" fontId="67" fillId="17" borderId="29" xfId="0" applyFont="1" applyFill="1" applyBorder="1" applyAlignment="1">
      <alignment horizontal="center" vertical="center"/>
    </xf>
    <xf numFmtId="0" fontId="70" fillId="0" borderId="0" xfId="0" applyFont="1" applyAlignment="1">
      <alignment horizontal="center" vertical="center"/>
    </xf>
    <xf numFmtId="0" fontId="67" fillId="17" borderId="89" xfId="0" applyFont="1" applyFill="1" applyBorder="1" applyAlignment="1">
      <alignment horizontal="center" vertical="center"/>
    </xf>
    <xf numFmtId="0" fontId="67" fillId="0" borderId="86" xfId="0" applyFont="1" applyBorder="1" applyAlignment="1">
      <alignment horizontal="center" vertical="center"/>
    </xf>
    <xf numFmtId="0" fontId="67" fillId="0" borderId="88" xfId="0" applyFont="1" applyBorder="1" applyAlignment="1">
      <alignment horizontal="center" vertical="center"/>
    </xf>
    <xf numFmtId="0" fontId="67" fillId="0" borderId="87" xfId="0" applyFont="1" applyBorder="1" applyAlignment="1">
      <alignment horizontal="center" vertical="center"/>
    </xf>
    <xf numFmtId="0" fontId="67" fillId="0" borderId="93" xfId="0" applyFont="1" applyBorder="1" applyAlignment="1">
      <alignment horizontal="center" vertical="center"/>
    </xf>
    <xf numFmtId="0" fontId="67" fillId="0" borderId="94" xfId="0" applyFont="1" applyBorder="1" applyAlignment="1">
      <alignment horizontal="center" vertical="center"/>
    </xf>
    <xf numFmtId="0" fontId="67" fillId="0" borderId="95" xfId="0" applyFont="1" applyBorder="1" applyAlignment="1">
      <alignment horizontal="center" vertical="center"/>
    </xf>
    <xf numFmtId="0" fontId="68" fillId="0" borderId="19" xfId="0" applyFont="1" applyBorder="1" applyAlignment="1">
      <alignment horizontal="left" vertical="center" wrapText="1"/>
    </xf>
    <xf numFmtId="0" fontId="67" fillId="26" borderId="90" xfId="0" applyFont="1" applyFill="1" applyBorder="1" applyAlignment="1">
      <alignment horizontal="center" vertical="center"/>
    </xf>
    <xf numFmtId="0" fontId="67" fillId="17" borderId="23" xfId="0" applyFont="1" applyFill="1" applyBorder="1" applyAlignment="1">
      <alignment horizontal="center" vertical="center" wrapText="1"/>
    </xf>
    <xf numFmtId="0" fontId="67" fillId="17" borderId="19" xfId="0" applyFont="1" applyFill="1" applyBorder="1" applyAlignment="1">
      <alignment horizontal="left" vertical="center" wrapText="1"/>
    </xf>
    <xf numFmtId="0" fontId="67" fillId="17" borderId="86" xfId="0" applyFont="1" applyFill="1" applyBorder="1" applyAlignment="1">
      <alignment horizontal="left" vertical="center" wrapText="1"/>
    </xf>
    <xf numFmtId="0" fontId="39" fillId="15" borderId="21" xfId="0" applyFont="1" applyFill="1" applyBorder="1" applyAlignment="1">
      <alignment horizontal="center" vertical="center" wrapText="1" readingOrder="1"/>
    </xf>
    <xf numFmtId="0" fontId="39" fillId="15" borderId="22" xfId="0" applyFont="1" applyFill="1" applyBorder="1" applyAlignment="1">
      <alignment horizontal="center" vertical="center" wrapText="1" readingOrder="1"/>
    </xf>
    <xf numFmtId="0" fontId="39" fillId="15" borderId="33" xfId="0" applyFont="1" applyFill="1" applyBorder="1" applyAlignment="1">
      <alignment horizontal="center" vertical="center" wrapText="1" readingOrder="1"/>
    </xf>
    <xf numFmtId="0" fontId="34" fillId="3" borderId="0" xfId="0" applyFont="1" applyFill="1" applyAlignment="1">
      <alignment horizontal="justify" vertical="center" wrapText="1"/>
    </xf>
    <xf numFmtId="0" fontId="36" fillId="15" borderId="30" xfId="0" applyFont="1" applyFill="1" applyBorder="1" applyAlignment="1">
      <alignment horizontal="center" vertical="center" wrapText="1" readingOrder="1"/>
    </xf>
    <xf numFmtId="0" fontId="36" fillId="15" borderId="31" xfId="0" applyFont="1" applyFill="1" applyBorder="1" applyAlignment="1">
      <alignment horizontal="center" vertical="center" wrapText="1" readingOrder="1"/>
    </xf>
    <xf numFmtId="0" fontId="36" fillId="3" borderId="28" xfId="0" applyFont="1" applyFill="1" applyBorder="1" applyAlignment="1">
      <alignment horizontal="center" vertical="center" wrapText="1" readingOrder="1"/>
    </xf>
    <xf numFmtId="0" fontId="36" fillId="3" borderId="23" xfId="0" applyFont="1" applyFill="1" applyBorder="1" applyAlignment="1">
      <alignment horizontal="center" vertical="center" wrapText="1" readingOrder="1"/>
    </xf>
    <xf numFmtId="0" fontId="36" fillId="3" borderId="20" xfId="0"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0" fontId="36" fillId="3" borderId="25" xfId="0" applyFont="1" applyFill="1" applyBorder="1" applyAlignment="1">
      <alignment horizontal="center" vertical="center" wrapText="1" readingOrder="1"/>
    </xf>
    <xf numFmtId="0" fontId="36" fillId="3" borderId="26"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850">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9900"/>
      <color rgb="FFFFCC00"/>
      <color rgb="FFFFFFCC"/>
      <color rgb="FFF52BEB"/>
      <color rgb="FF3B689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1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849" dataDxfId="848">
  <autoFilter ref="B209:C219" xr:uid="{00000000-0009-0000-0100-000001000000}"/>
  <tableColumns count="2">
    <tableColumn id="1" xr3:uid="{00000000-0010-0000-0000-000001000000}" name="Criterios" dataDxfId="847"/>
    <tableColumn id="2" xr3:uid="{00000000-0010-0000-0000-000002000000}" name="Subcriterios" dataDxfId="84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00"/>
  </sheetPr>
  <dimension ref="B1:H45"/>
  <sheetViews>
    <sheetView topLeftCell="A17" zoomScale="110" zoomScaleNormal="110" workbookViewId="0">
      <selection activeCell="E20" sqref="E20:F20"/>
    </sheetView>
  </sheetViews>
  <sheetFormatPr baseColWidth="10" defaultColWidth="11.42578125" defaultRowHeight="15" x14ac:dyDescent="0.25"/>
  <cols>
    <col min="1" max="1" width="2.7109375" style="77" customWidth="1"/>
    <col min="2" max="3" width="24.7109375" style="77" customWidth="1"/>
    <col min="4" max="4" width="16" style="77" customWidth="1"/>
    <col min="5" max="5" width="24.7109375" style="77" customWidth="1"/>
    <col min="6" max="6" width="27.7109375" style="77" customWidth="1"/>
    <col min="7" max="8" width="24.7109375" style="77" customWidth="1"/>
    <col min="9" max="16384" width="11.42578125" style="77"/>
  </cols>
  <sheetData>
    <row r="1" spans="2:8" ht="15.75" thickBot="1" x14ac:dyDescent="0.3"/>
    <row r="2" spans="2:8" ht="18" x14ac:dyDescent="0.25">
      <c r="B2" s="349" t="s">
        <v>158</v>
      </c>
      <c r="C2" s="350"/>
      <c r="D2" s="350"/>
      <c r="E2" s="350"/>
      <c r="F2" s="350"/>
      <c r="G2" s="350"/>
      <c r="H2" s="351"/>
    </row>
    <row r="3" spans="2:8" x14ac:dyDescent="0.25">
      <c r="B3" s="78"/>
      <c r="C3" s="79"/>
      <c r="D3" s="79"/>
      <c r="E3" s="79"/>
      <c r="F3" s="79"/>
      <c r="G3" s="79"/>
      <c r="H3" s="80"/>
    </row>
    <row r="4" spans="2:8" ht="63" customHeight="1" x14ac:dyDescent="0.25">
      <c r="B4" s="352" t="s">
        <v>201</v>
      </c>
      <c r="C4" s="353"/>
      <c r="D4" s="353"/>
      <c r="E4" s="353"/>
      <c r="F4" s="353"/>
      <c r="G4" s="353"/>
      <c r="H4" s="354"/>
    </row>
    <row r="5" spans="2:8" ht="63" customHeight="1" x14ac:dyDescent="0.25">
      <c r="B5" s="355"/>
      <c r="C5" s="356"/>
      <c r="D5" s="356"/>
      <c r="E5" s="356"/>
      <c r="F5" s="356"/>
      <c r="G5" s="356"/>
      <c r="H5" s="357"/>
    </row>
    <row r="6" spans="2:8" ht="16.5" x14ac:dyDescent="0.25">
      <c r="B6" s="358" t="s">
        <v>156</v>
      </c>
      <c r="C6" s="359"/>
      <c r="D6" s="359"/>
      <c r="E6" s="359"/>
      <c r="F6" s="359"/>
      <c r="G6" s="359"/>
      <c r="H6" s="360"/>
    </row>
    <row r="7" spans="2:8" ht="95.25" customHeight="1" x14ac:dyDescent="0.25">
      <c r="B7" s="368" t="s">
        <v>161</v>
      </c>
      <c r="C7" s="369"/>
      <c r="D7" s="369"/>
      <c r="E7" s="369"/>
      <c r="F7" s="369"/>
      <c r="G7" s="369"/>
      <c r="H7" s="370"/>
    </row>
    <row r="8" spans="2:8" ht="16.5" x14ac:dyDescent="0.25">
      <c r="B8" s="114"/>
      <c r="C8" s="115"/>
      <c r="D8" s="115"/>
      <c r="E8" s="115"/>
      <c r="F8" s="115"/>
      <c r="G8" s="115"/>
      <c r="H8" s="116"/>
    </row>
    <row r="9" spans="2:8" ht="16.5" customHeight="1" x14ac:dyDescent="0.25">
      <c r="B9" s="361" t="s">
        <v>194</v>
      </c>
      <c r="C9" s="362"/>
      <c r="D9" s="362"/>
      <c r="E9" s="362"/>
      <c r="F9" s="362"/>
      <c r="G9" s="362"/>
      <c r="H9" s="363"/>
    </row>
    <row r="10" spans="2:8" ht="44.25" customHeight="1" x14ac:dyDescent="0.25">
      <c r="B10" s="361"/>
      <c r="C10" s="362"/>
      <c r="D10" s="362"/>
      <c r="E10" s="362"/>
      <c r="F10" s="362"/>
      <c r="G10" s="362"/>
      <c r="H10" s="363"/>
    </row>
    <row r="11" spans="2:8" ht="15.75" thickBot="1" x14ac:dyDescent="0.3">
      <c r="B11" s="103"/>
      <c r="C11" s="106"/>
      <c r="D11" s="111"/>
      <c r="E11" s="112"/>
      <c r="F11" s="112"/>
      <c r="G11" s="113"/>
      <c r="H11" s="107"/>
    </row>
    <row r="12" spans="2:8" ht="15.75" thickTop="1" x14ac:dyDescent="0.25">
      <c r="B12" s="103"/>
      <c r="C12" s="364" t="s">
        <v>157</v>
      </c>
      <c r="D12" s="365"/>
      <c r="E12" s="366" t="s">
        <v>195</v>
      </c>
      <c r="F12" s="367"/>
      <c r="G12" s="106"/>
      <c r="H12" s="107"/>
    </row>
    <row r="13" spans="2:8" ht="35.25" customHeight="1" x14ac:dyDescent="0.25">
      <c r="B13" s="103"/>
      <c r="C13" s="336" t="s">
        <v>188</v>
      </c>
      <c r="D13" s="337"/>
      <c r="E13" s="338" t="s">
        <v>193</v>
      </c>
      <c r="F13" s="339"/>
      <c r="G13" s="106"/>
      <c r="H13" s="107"/>
    </row>
    <row r="14" spans="2:8" ht="17.25" customHeight="1" x14ac:dyDescent="0.25">
      <c r="B14" s="103"/>
      <c r="C14" s="336" t="s">
        <v>189</v>
      </c>
      <c r="D14" s="337"/>
      <c r="E14" s="338" t="s">
        <v>191</v>
      </c>
      <c r="F14" s="339"/>
      <c r="G14" s="106"/>
      <c r="H14" s="107"/>
    </row>
    <row r="15" spans="2:8" ht="19.5" customHeight="1" x14ac:dyDescent="0.25">
      <c r="B15" s="103"/>
      <c r="C15" s="336" t="s">
        <v>190</v>
      </c>
      <c r="D15" s="337"/>
      <c r="E15" s="338" t="s">
        <v>192</v>
      </c>
      <c r="F15" s="339"/>
      <c r="G15" s="106"/>
      <c r="H15" s="107"/>
    </row>
    <row r="16" spans="2:8" ht="69.75" customHeight="1" x14ac:dyDescent="0.25">
      <c r="B16" s="103"/>
      <c r="C16" s="336" t="s">
        <v>159</v>
      </c>
      <c r="D16" s="337"/>
      <c r="E16" s="338" t="s">
        <v>160</v>
      </c>
      <c r="F16" s="339"/>
      <c r="G16" s="106"/>
      <c r="H16" s="107"/>
    </row>
    <row r="17" spans="2:8" ht="34.5" customHeight="1" x14ac:dyDescent="0.25">
      <c r="B17" s="103"/>
      <c r="C17" s="340" t="s">
        <v>2</v>
      </c>
      <c r="D17" s="341"/>
      <c r="E17" s="332" t="s">
        <v>286</v>
      </c>
      <c r="F17" s="333"/>
      <c r="G17" s="106"/>
      <c r="H17" s="107"/>
    </row>
    <row r="18" spans="2:8" ht="27.75" customHeight="1" x14ac:dyDescent="0.25">
      <c r="B18" s="103"/>
      <c r="C18" s="340" t="s">
        <v>3</v>
      </c>
      <c r="D18" s="341"/>
      <c r="E18" s="332" t="s">
        <v>202</v>
      </c>
      <c r="F18" s="333"/>
      <c r="G18" s="106"/>
      <c r="H18" s="107"/>
    </row>
    <row r="19" spans="2:8" ht="28.5" customHeight="1" x14ac:dyDescent="0.25">
      <c r="B19" s="103"/>
      <c r="C19" s="340" t="s">
        <v>40</v>
      </c>
      <c r="D19" s="341"/>
      <c r="E19" s="332" t="s">
        <v>203</v>
      </c>
      <c r="F19" s="333"/>
      <c r="G19" s="106"/>
      <c r="H19" s="107"/>
    </row>
    <row r="20" spans="2:8" ht="72.75" customHeight="1" x14ac:dyDescent="0.25">
      <c r="B20" s="103"/>
      <c r="C20" s="340" t="s">
        <v>1</v>
      </c>
      <c r="D20" s="341"/>
      <c r="E20" s="332" t="s">
        <v>204</v>
      </c>
      <c r="F20" s="333"/>
      <c r="G20" s="106"/>
      <c r="H20" s="107"/>
    </row>
    <row r="21" spans="2:8" ht="64.5" customHeight="1" x14ac:dyDescent="0.25">
      <c r="B21" s="103"/>
      <c r="C21" s="340" t="s">
        <v>46</v>
      </c>
      <c r="D21" s="341"/>
      <c r="E21" s="332" t="s">
        <v>163</v>
      </c>
      <c r="F21" s="333"/>
      <c r="G21" s="106"/>
      <c r="H21" s="107"/>
    </row>
    <row r="22" spans="2:8" ht="71.25" customHeight="1" x14ac:dyDescent="0.25">
      <c r="B22" s="103"/>
      <c r="C22" s="340" t="s">
        <v>162</v>
      </c>
      <c r="D22" s="341"/>
      <c r="E22" s="332" t="s">
        <v>164</v>
      </c>
      <c r="F22" s="333"/>
      <c r="G22" s="106"/>
      <c r="H22" s="107"/>
    </row>
    <row r="23" spans="2:8" ht="55.5" customHeight="1" x14ac:dyDescent="0.25">
      <c r="B23" s="103"/>
      <c r="C23" s="334" t="s">
        <v>165</v>
      </c>
      <c r="D23" s="335"/>
      <c r="E23" s="332" t="s">
        <v>166</v>
      </c>
      <c r="F23" s="333"/>
      <c r="G23" s="106"/>
      <c r="H23" s="107"/>
    </row>
    <row r="24" spans="2:8" ht="42" customHeight="1" x14ac:dyDescent="0.25">
      <c r="B24" s="103"/>
      <c r="C24" s="334" t="s">
        <v>44</v>
      </c>
      <c r="D24" s="335"/>
      <c r="E24" s="332" t="s">
        <v>167</v>
      </c>
      <c r="F24" s="333"/>
      <c r="G24" s="106"/>
      <c r="H24" s="107"/>
    </row>
    <row r="25" spans="2:8" ht="59.25" customHeight="1" x14ac:dyDescent="0.25">
      <c r="B25" s="103"/>
      <c r="C25" s="334" t="s">
        <v>155</v>
      </c>
      <c r="D25" s="335"/>
      <c r="E25" s="332" t="s">
        <v>168</v>
      </c>
      <c r="F25" s="333"/>
      <c r="G25" s="106"/>
      <c r="H25" s="107"/>
    </row>
    <row r="26" spans="2:8" ht="23.25" customHeight="1" x14ac:dyDescent="0.25">
      <c r="B26" s="103"/>
      <c r="C26" s="334" t="s">
        <v>12</v>
      </c>
      <c r="D26" s="335"/>
      <c r="E26" s="332" t="s">
        <v>169</v>
      </c>
      <c r="F26" s="333"/>
      <c r="G26" s="106"/>
      <c r="H26" s="107"/>
    </row>
    <row r="27" spans="2:8" ht="30.75" customHeight="1" x14ac:dyDescent="0.25">
      <c r="B27" s="103"/>
      <c r="C27" s="334" t="s">
        <v>173</v>
      </c>
      <c r="D27" s="335"/>
      <c r="E27" s="332" t="s">
        <v>170</v>
      </c>
      <c r="F27" s="333"/>
      <c r="G27" s="106"/>
      <c r="H27" s="107"/>
    </row>
    <row r="28" spans="2:8" ht="35.25" customHeight="1" x14ac:dyDescent="0.25">
      <c r="B28" s="103"/>
      <c r="C28" s="334" t="s">
        <v>174</v>
      </c>
      <c r="D28" s="335"/>
      <c r="E28" s="332" t="s">
        <v>171</v>
      </c>
      <c r="F28" s="333"/>
      <c r="G28" s="106"/>
      <c r="H28" s="107"/>
    </row>
    <row r="29" spans="2:8" ht="33" customHeight="1" x14ac:dyDescent="0.25">
      <c r="B29" s="103"/>
      <c r="C29" s="334" t="s">
        <v>174</v>
      </c>
      <c r="D29" s="335"/>
      <c r="E29" s="332" t="s">
        <v>171</v>
      </c>
      <c r="F29" s="333"/>
      <c r="G29" s="106"/>
      <c r="H29" s="107"/>
    </row>
    <row r="30" spans="2:8" ht="30" customHeight="1" x14ac:dyDescent="0.25">
      <c r="B30" s="103"/>
      <c r="C30" s="334" t="s">
        <v>175</v>
      </c>
      <c r="D30" s="335"/>
      <c r="E30" s="332" t="s">
        <v>172</v>
      </c>
      <c r="F30" s="333"/>
      <c r="G30" s="106"/>
      <c r="H30" s="107"/>
    </row>
    <row r="31" spans="2:8" ht="35.25" customHeight="1" x14ac:dyDescent="0.25">
      <c r="B31" s="103"/>
      <c r="C31" s="334" t="s">
        <v>176</v>
      </c>
      <c r="D31" s="335"/>
      <c r="E31" s="332" t="s">
        <v>177</v>
      </c>
      <c r="F31" s="333"/>
      <c r="G31" s="106"/>
      <c r="H31" s="107"/>
    </row>
    <row r="32" spans="2:8" ht="31.5" customHeight="1" x14ac:dyDescent="0.25">
      <c r="B32" s="103"/>
      <c r="C32" s="334" t="s">
        <v>178</v>
      </c>
      <c r="D32" s="335"/>
      <c r="E32" s="332" t="s">
        <v>179</v>
      </c>
      <c r="F32" s="333"/>
      <c r="G32" s="106"/>
      <c r="H32" s="107"/>
    </row>
    <row r="33" spans="2:8" ht="35.25" customHeight="1" x14ac:dyDescent="0.25">
      <c r="B33" s="103"/>
      <c r="C33" s="334" t="s">
        <v>180</v>
      </c>
      <c r="D33" s="335"/>
      <c r="E33" s="332" t="s">
        <v>181</v>
      </c>
      <c r="F33" s="333"/>
      <c r="G33" s="106"/>
      <c r="H33" s="107"/>
    </row>
    <row r="34" spans="2:8" ht="59.25" customHeight="1" x14ac:dyDescent="0.25">
      <c r="B34" s="103"/>
      <c r="C34" s="334" t="s">
        <v>182</v>
      </c>
      <c r="D34" s="335"/>
      <c r="E34" s="332" t="s">
        <v>183</v>
      </c>
      <c r="F34" s="333"/>
      <c r="G34" s="106"/>
      <c r="H34" s="107"/>
    </row>
    <row r="35" spans="2:8" ht="29.25" customHeight="1" x14ac:dyDescent="0.25">
      <c r="B35" s="103"/>
      <c r="C35" s="334" t="s">
        <v>29</v>
      </c>
      <c r="D35" s="335"/>
      <c r="E35" s="332" t="s">
        <v>184</v>
      </c>
      <c r="F35" s="333"/>
      <c r="G35" s="106"/>
      <c r="H35" s="107"/>
    </row>
    <row r="36" spans="2:8" ht="82.5" customHeight="1" x14ac:dyDescent="0.25">
      <c r="B36" s="103"/>
      <c r="C36" s="334" t="s">
        <v>186</v>
      </c>
      <c r="D36" s="335"/>
      <c r="E36" s="332" t="s">
        <v>185</v>
      </c>
      <c r="F36" s="333"/>
      <c r="G36" s="106"/>
      <c r="H36" s="107"/>
    </row>
    <row r="37" spans="2:8" ht="46.5" customHeight="1" x14ac:dyDescent="0.25">
      <c r="B37" s="103"/>
      <c r="C37" s="334" t="s">
        <v>37</v>
      </c>
      <c r="D37" s="335"/>
      <c r="E37" s="332" t="s">
        <v>187</v>
      </c>
      <c r="F37" s="333"/>
      <c r="G37" s="106"/>
      <c r="H37" s="107"/>
    </row>
    <row r="38" spans="2:8" ht="6.75" customHeight="1" thickBot="1" x14ac:dyDescent="0.3">
      <c r="B38" s="103"/>
      <c r="C38" s="345"/>
      <c r="D38" s="346"/>
      <c r="E38" s="347"/>
      <c r="F38" s="348"/>
      <c r="G38" s="106"/>
      <c r="H38" s="107"/>
    </row>
    <row r="39" spans="2:8" ht="15.75" thickTop="1" x14ac:dyDescent="0.25">
      <c r="B39" s="103"/>
      <c r="C39" s="104"/>
      <c r="D39" s="104"/>
      <c r="E39" s="105"/>
      <c r="F39" s="105"/>
      <c r="G39" s="106"/>
      <c r="H39" s="107"/>
    </row>
    <row r="40" spans="2:8" ht="21" customHeight="1" x14ac:dyDescent="0.25">
      <c r="B40" s="342" t="s">
        <v>196</v>
      </c>
      <c r="C40" s="343"/>
      <c r="D40" s="343"/>
      <c r="E40" s="343"/>
      <c r="F40" s="343"/>
      <c r="G40" s="343"/>
      <c r="H40" s="344"/>
    </row>
    <row r="41" spans="2:8" ht="20.25" customHeight="1" x14ac:dyDescent="0.25">
      <c r="B41" s="342" t="s">
        <v>197</v>
      </c>
      <c r="C41" s="343"/>
      <c r="D41" s="343"/>
      <c r="E41" s="343"/>
      <c r="F41" s="343"/>
      <c r="G41" s="343"/>
      <c r="H41" s="344"/>
    </row>
    <row r="42" spans="2:8" ht="20.25" customHeight="1" x14ac:dyDescent="0.25">
      <c r="B42" s="342" t="s">
        <v>198</v>
      </c>
      <c r="C42" s="343"/>
      <c r="D42" s="343"/>
      <c r="E42" s="343"/>
      <c r="F42" s="343"/>
      <c r="G42" s="343"/>
      <c r="H42" s="344"/>
    </row>
    <row r="43" spans="2:8" ht="20.25" customHeight="1" x14ac:dyDescent="0.25">
      <c r="B43" s="342" t="s">
        <v>199</v>
      </c>
      <c r="C43" s="343"/>
      <c r="D43" s="343"/>
      <c r="E43" s="343"/>
      <c r="F43" s="343"/>
      <c r="G43" s="343"/>
      <c r="H43" s="344"/>
    </row>
    <row r="44" spans="2:8" x14ac:dyDescent="0.25">
      <c r="B44" s="342" t="s">
        <v>200</v>
      </c>
      <c r="C44" s="343"/>
      <c r="D44" s="343"/>
      <c r="E44" s="343"/>
      <c r="F44" s="343"/>
      <c r="G44" s="343"/>
      <c r="H44" s="344"/>
    </row>
    <row r="45" spans="2:8" ht="15.75" thickBot="1" x14ac:dyDescent="0.3">
      <c r="B45" s="108"/>
      <c r="C45" s="109"/>
      <c r="D45" s="109"/>
      <c r="E45" s="109"/>
      <c r="F45" s="109"/>
      <c r="G45" s="109"/>
      <c r="H45" s="11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7109375" style="7" customWidth="1"/>
    <col min="2" max="16384" width="11.42578125" style="7"/>
  </cols>
  <sheetData>
    <row r="3" spans="1:1" x14ac:dyDescent="0.2">
      <c r="A3" s="8" t="s">
        <v>14</v>
      </c>
    </row>
    <row r="4" spans="1:1" x14ac:dyDescent="0.2">
      <c r="A4" s="8" t="s">
        <v>15</v>
      </c>
    </row>
    <row r="5" spans="1:1" x14ac:dyDescent="0.2">
      <c r="A5" s="8" t="s">
        <v>16</v>
      </c>
    </row>
    <row r="6" spans="1:1" x14ac:dyDescent="0.2">
      <c r="A6" s="8" t="s">
        <v>10</v>
      </c>
    </row>
    <row r="7" spans="1:1" x14ac:dyDescent="0.2">
      <c r="A7" s="8" t="s">
        <v>9</v>
      </c>
    </row>
    <row r="8" spans="1:1" x14ac:dyDescent="0.2">
      <c r="A8" s="8" t="s">
        <v>19</v>
      </c>
    </row>
    <row r="9" spans="1:1" x14ac:dyDescent="0.2">
      <c r="A9" s="8" t="s">
        <v>20</v>
      </c>
    </row>
    <row r="10" spans="1:1" x14ac:dyDescent="0.2">
      <c r="A10" s="8" t="s">
        <v>22</v>
      </c>
    </row>
    <row r="11" spans="1:1" x14ac:dyDescent="0.2">
      <c r="A11" s="8" t="s">
        <v>23</v>
      </c>
    </row>
    <row r="12" spans="1:1" x14ac:dyDescent="0.2">
      <c r="A12" s="8" t="s">
        <v>25</v>
      </c>
    </row>
    <row r="13" spans="1:1" x14ac:dyDescent="0.2">
      <c r="A13" s="8" t="s">
        <v>26</v>
      </c>
    </row>
    <row r="14" spans="1:1" x14ac:dyDescent="0.2">
      <c r="A14" s="8" t="s">
        <v>27</v>
      </c>
    </row>
    <row r="16" spans="1:1" x14ac:dyDescent="0.2">
      <c r="A16" s="8" t="s">
        <v>30</v>
      </c>
    </row>
    <row r="17" spans="1:1" x14ac:dyDescent="0.2">
      <c r="A17" s="8" t="s">
        <v>31</v>
      </c>
    </row>
    <row r="18" spans="1:1" x14ac:dyDescent="0.2">
      <c r="A18" s="8" t="s">
        <v>32</v>
      </c>
    </row>
    <row r="20" spans="1:1" x14ac:dyDescent="0.2">
      <c r="A20" s="8" t="s">
        <v>38</v>
      </c>
    </row>
    <row r="21" spans="1:1" x14ac:dyDescent="0.2">
      <c r="A21" s="8"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2060"/>
  </sheetPr>
  <dimension ref="A1:BT667"/>
  <sheetViews>
    <sheetView showGridLines="0" tabSelected="1" topLeftCell="T4" zoomScale="90" zoomScaleNormal="90" workbookViewId="0">
      <selection activeCell="AN5" sqref="AN5:AN6"/>
    </sheetView>
  </sheetViews>
  <sheetFormatPr baseColWidth="10" defaultColWidth="11.42578125" defaultRowHeight="16.5" x14ac:dyDescent="0.3"/>
  <cols>
    <col min="1" max="1" width="10.5703125" style="1" hidden="1" customWidth="1"/>
    <col min="2" max="2" width="12.7109375" style="1" hidden="1" customWidth="1"/>
    <col min="3" max="3" width="3.7109375" style="133" customWidth="1"/>
    <col min="4" max="4" width="10.28515625" style="2" customWidth="1"/>
    <col min="5" max="5" width="13.85546875" style="2" customWidth="1"/>
    <col min="6" max="6" width="18.28515625" style="137" customWidth="1"/>
    <col min="7" max="7" width="19.7109375" style="2" customWidth="1"/>
    <col min="8" max="8" width="36" style="1" customWidth="1"/>
    <col min="9" max="9" width="14.28515625" style="5" customWidth="1"/>
    <col min="10" max="10" width="14.5703125" style="5" customWidth="1"/>
    <col min="11" max="11" width="13.42578125" style="5" customWidth="1"/>
    <col min="12" max="12" width="5.28515625" style="1" customWidth="1"/>
    <col min="13" max="13" width="19.7109375" style="1" customWidth="1"/>
    <col min="14" max="14" width="30.5703125" style="1" hidden="1" customWidth="1"/>
    <col min="15" max="15" width="9.42578125" style="1" bestFit="1" customWidth="1"/>
    <col min="16" max="16" width="6.28515625" style="1" bestFit="1" customWidth="1"/>
    <col min="17" max="17" width="11.28515625" style="1" customWidth="1"/>
    <col min="18" max="18" width="4" style="1" customWidth="1"/>
    <col min="19" max="19" width="48" style="1" customWidth="1"/>
    <col min="20" max="20" width="10.42578125" style="1" customWidth="1"/>
    <col min="21" max="21" width="4.28515625" style="1" bestFit="1" customWidth="1"/>
    <col min="22" max="22" width="4.42578125" style="1" customWidth="1"/>
    <col min="23" max="26" width="4.28515625" style="1" bestFit="1" customWidth="1"/>
    <col min="27" max="27" width="8.42578125" style="1" hidden="1" customWidth="1"/>
    <col min="28" max="28" width="5.28515625" style="1" customWidth="1"/>
    <col min="29" max="29" width="8.42578125" style="1" customWidth="1"/>
    <col min="30" max="30" width="5.7109375" style="1" customWidth="1"/>
    <col min="31" max="31" width="5.7109375" style="1" bestFit="1" customWidth="1"/>
    <col min="32" max="32" width="5.42578125" style="1" customWidth="1"/>
    <col min="33" max="33" width="4" style="1" customWidth="1"/>
    <col min="34" max="34" width="20.5703125" style="1" customWidth="1"/>
    <col min="35" max="35" width="35.140625" style="1" customWidth="1"/>
    <col min="36" max="36" width="15.7109375" style="1" customWidth="1"/>
    <col min="37" max="37" width="15.42578125" style="1" customWidth="1"/>
    <col min="38" max="38" width="12.5703125" style="1" customWidth="1"/>
    <col min="39" max="39" width="14.7109375" style="1" customWidth="1"/>
    <col min="40" max="40" width="9.42578125" style="1" customWidth="1"/>
    <col min="41" max="41" width="13.28515625" style="1" customWidth="1"/>
    <col min="42" max="16384" width="11.42578125" style="1"/>
  </cols>
  <sheetData>
    <row r="1" spans="1:72" ht="75" customHeight="1" x14ac:dyDescent="0.3">
      <c r="A1" s="330" t="s">
        <v>362</v>
      </c>
      <c r="B1" s="331"/>
      <c r="C1" s="331"/>
      <c r="D1" s="331"/>
      <c r="E1" s="331"/>
      <c r="F1" s="331"/>
      <c r="G1" s="331"/>
      <c r="H1" s="331"/>
      <c r="I1" s="331"/>
      <c r="J1" s="331"/>
      <c r="K1" s="331"/>
      <c r="L1" s="331"/>
      <c r="M1" s="331"/>
      <c r="N1" s="331"/>
      <c r="O1" s="331"/>
      <c r="P1" s="331"/>
      <c r="Q1" s="331"/>
      <c r="R1" s="330" t="s">
        <v>362</v>
      </c>
      <c r="S1" s="331"/>
      <c r="T1" s="331"/>
      <c r="U1" s="331"/>
      <c r="V1" s="331"/>
      <c r="W1" s="331"/>
      <c r="X1" s="331"/>
      <c r="Y1" s="331"/>
      <c r="Z1" s="331"/>
      <c r="AA1" s="331"/>
      <c r="AB1" s="331"/>
      <c r="AC1" s="331"/>
      <c r="AD1" s="331"/>
      <c r="AE1" s="331"/>
      <c r="AF1" s="331"/>
      <c r="AG1" s="331"/>
      <c r="AH1" s="331"/>
      <c r="AI1" s="331"/>
      <c r="AJ1" s="331"/>
      <c r="AK1" s="331"/>
      <c r="AL1" s="331"/>
      <c r="AM1" s="331"/>
      <c r="AN1" s="331"/>
      <c r="AO1" s="331"/>
      <c r="AP1" s="143"/>
      <c r="AQ1" s="143"/>
      <c r="AR1" s="143"/>
      <c r="AS1" s="143"/>
      <c r="AT1" s="143"/>
      <c r="AU1" s="143"/>
      <c r="AV1" s="143"/>
      <c r="AW1" s="143"/>
      <c r="AX1" s="143"/>
      <c r="AY1" s="143"/>
      <c r="AZ1" s="144"/>
      <c r="BA1" s="6"/>
      <c r="BB1" s="6"/>
      <c r="BC1" s="6"/>
      <c r="BD1" s="6"/>
      <c r="BE1" s="6"/>
      <c r="BF1" s="6"/>
      <c r="BG1" s="6"/>
      <c r="BH1" s="6"/>
      <c r="BI1" s="6"/>
      <c r="BJ1" s="6"/>
      <c r="BK1" s="6"/>
      <c r="BL1" s="6"/>
      <c r="BM1" s="6"/>
      <c r="BN1" s="6"/>
      <c r="BO1" s="6"/>
      <c r="BP1" s="6"/>
      <c r="BQ1" s="6"/>
      <c r="BR1" s="6"/>
      <c r="BS1" s="6"/>
      <c r="BT1" s="6"/>
    </row>
    <row r="2" spans="1:72" s="6" customFormat="1" ht="12" customHeight="1" x14ac:dyDescent="0.3">
      <c r="A2" s="178"/>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7"/>
      <c r="AP2" s="177"/>
      <c r="AQ2" s="177"/>
      <c r="AR2" s="177"/>
      <c r="AS2" s="177"/>
      <c r="AT2" s="177"/>
      <c r="AU2" s="177"/>
      <c r="AV2" s="177"/>
      <c r="AW2" s="177"/>
      <c r="AX2" s="177"/>
      <c r="AY2" s="177"/>
      <c r="AZ2" s="177"/>
    </row>
    <row r="3" spans="1:72" ht="12" customHeight="1" x14ac:dyDescent="0.3">
      <c r="D3" s="133"/>
      <c r="E3" s="134"/>
      <c r="F3" s="22"/>
      <c r="G3" s="133"/>
      <c r="H3" s="6"/>
      <c r="I3" s="135"/>
      <c r="J3" s="135"/>
      <c r="K3" s="135"/>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ht="18" customHeight="1" x14ac:dyDescent="0.3">
      <c r="A4" s="305" t="s">
        <v>212</v>
      </c>
      <c r="B4" s="265" t="s">
        <v>188</v>
      </c>
      <c r="C4" s="320" t="s">
        <v>133</v>
      </c>
      <c r="D4" s="320"/>
      <c r="E4" s="320"/>
      <c r="F4" s="320"/>
      <c r="G4" s="320"/>
      <c r="H4" s="320"/>
      <c r="I4" s="320"/>
      <c r="J4" s="320"/>
      <c r="K4" s="320" t="s">
        <v>134</v>
      </c>
      <c r="L4" s="320"/>
      <c r="M4" s="320"/>
      <c r="N4" s="320"/>
      <c r="O4" s="320"/>
      <c r="P4" s="320"/>
      <c r="Q4" s="320"/>
      <c r="R4" s="320" t="s">
        <v>135</v>
      </c>
      <c r="S4" s="320"/>
      <c r="T4" s="320"/>
      <c r="U4" s="320"/>
      <c r="V4" s="320"/>
      <c r="W4" s="320"/>
      <c r="X4" s="320"/>
      <c r="Y4" s="320"/>
      <c r="Z4" s="320"/>
      <c r="AA4" s="320" t="s">
        <v>136</v>
      </c>
      <c r="AB4" s="320"/>
      <c r="AC4" s="320"/>
      <c r="AD4" s="320"/>
      <c r="AE4" s="320"/>
      <c r="AF4" s="320"/>
      <c r="AG4" s="321"/>
      <c r="AH4" s="320" t="s">
        <v>34</v>
      </c>
      <c r="AI4" s="320"/>
      <c r="AJ4" s="320"/>
      <c r="AK4" s="320"/>
      <c r="AL4" s="320"/>
      <c r="AM4" s="320"/>
      <c r="AN4" s="320"/>
      <c r="AO4" s="320"/>
      <c r="AP4" s="6"/>
      <c r="AQ4" s="142">
        <f>COUNTIF(AF7:AF563,"Moderado")</f>
        <v>0</v>
      </c>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ht="16.5" customHeight="1" x14ac:dyDescent="0.3">
      <c r="A5" s="305"/>
      <c r="B5" s="265"/>
      <c r="C5" s="326" t="s">
        <v>0</v>
      </c>
      <c r="D5" s="266" t="s">
        <v>2</v>
      </c>
      <c r="E5" s="241" t="s">
        <v>3</v>
      </c>
      <c r="F5" s="241" t="s">
        <v>40</v>
      </c>
      <c r="G5" s="241" t="s">
        <v>231</v>
      </c>
      <c r="H5" s="241" t="s">
        <v>1</v>
      </c>
      <c r="I5" s="241" t="s">
        <v>46</v>
      </c>
      <c r="J5" s="241" t="s">
        <v>129</v>
      </c>
      <c r="K5" s="241" t="s">
        <v>33</v>
      </c>
      <c r="L5" s="241" t="s">
        <v>5</v>
      </c>
      <c r="M5" s="241" t="s">
        <v>83</v>
      </c>
      <c r="N5" s="241" t="s">
        <v>88</v>
      </c>
      <c r="O5" s="241" t="s">
        <v>41</v>
      </c>
      <c r="P5" s="241" t="s">
        <v>5</v>
      </c>
      <c r="Q5" s="241" t="s">
        <v>44</v>
      </c>
      <c r="R5" s="241" t="s">
        <v>11</v>
      </c>
      <c r="S5" s="241" t="s">
        <v>155</v>
      </c>
      <c r="T5" s="241" t="s">
        <v>12</v>
      </c>
      <c r="U5" s="241" t="s">
        <v>8</v>
      </c>
      <c r="V5" s="241"/>
      <c r="W5" s="241"/>
      <c r="X5" s="241"/>
      <c r="Y5" s="241"/>
      <c r="Z5" s="241"/>
      <c r="AA5" s="241" t="s">
        <v>132</v>
      </c>
      <c r="AB5" s="241" t="s">
        <v>42</v>
      </c>
      <c r="AC5" s="241" t="s">
        <v>5</v>
      </c>
      <c r="AD5" s="241" t="s">
        <v>43</v>
      </c>
      <c r="AE5" s="241" t="s">
        <v>5</v>
      </c>
      <c r="AF5" s="241" t="s">
        <v>45</v>
      </c>
      <c r="AG5" s="328" t="s">
        <v>29</v>
      </c>
      <c r="AH5" s="291" t="s">
        <v>232</v>
      </c>
      <c r="AI5" s="291" t="s">
        <v>224</v>
      </c>
      <c r="AJ5" s="291" t="s">
        <v>35</v>
      </c>
      <c r="AK5" s="291" t="s">
        <v>225</v>
      </c>
      <c r="AL5" s="291" t="s">
        <v>36</v>
      </c>
      <c r="AM5" s="291" t="s">
        <v>226</v>
      </c>
      <c r="AN5" s="291" t="s">
        <v>37</v>
      </c>
      <c r="AO5" s="291" t="s">
        <v>227</v>
      </c>
      <c r="AP5" s="6"/>
      <c r="AQ5" s="6"/>
      <c r="AR5" s="141"/>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4" customFormat="1" x14ac:dyDescent="0.25">
      <c r="A6" s="305"/>
      <c r="B6" s="265"/>
      <c r="C6" s="327"/>
      <c r="D6" s="266"/>
      <c r="E6" s="325"/>
      <c r="F6" s="325"/>
      <c r="G6" s="325"/>
      <c r="H6" s="325"/>
      <c r="I6" s="325"/>
      <c r="J6" s="325"/>
      <c r="K6" s="325"/>
      <c r="L6" s="325"/>
      <c r="M6" s="325"/>
      <c r="N6" s="325"/>
      <c r="O6" s="325"/>
      <c r="P6" s="325"/>
      <c r="Q6" s="325"/>
      <c r="R6" s="325"/>
      <c r="S6" s="242"/>
      <c r="T6" s="242"/>
      <c r="U6" s="242" t="s">
        <v>13</v>
      </c>
      <c r="V6" s="242" t="s">
        <v>17</v>
      </c>
      <c r="W6" s="242" t="s">
        <v>28</v>
      </c>
      <c r="X6" s="242" t="s">
        <v>18</v>
      </c>
      <c r="Y6" s="242" t="s">
        <v>21</v>
      </c>
      <c r="Z6" s="242" t="s">
        <v>24</v>
      </c>
      <c r="AA6" s="325"/>
      <c r="AB6" s="242"/>
      <c r="AC6" s="242"/>
      <c r="AD6" s="242"/>
      <c r="AE6" s="242"/>
      <c r="AF6" s="242"/>
      <c r="AG6" s="329"/>
      <c r="AH6" s="291"/>
      <c r="AI6" s="291"/>
      <c r="AJ6" s="291"/>
      <c r="AK6" s="291"/>
      <c r="AL6" s="291"/>
      <c r="AM6" s="291"/>
      <c r="AN6" s="291"/>
      <c r="AO6" s="291"/>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row>
    <row r="7" spans="1:72" s="3" customFormat="1" ht="82.5" x14ac:dyDescent="0.25">
      <c r="A7" s="270"/>
      <c r="B7" s="270"/>
      <c r="C7" s="244">
        <v>1</v>
      </c>
      <c r="D7" s="267" t="s">
        <v>210</v>
      </c>
      <c r="E7" s="248" t="s">
        <v>128</v>
      </c>
      <c r="F7" s="251" t="s">
        <v>288</v>
      </c>
      <c r="G7" s="248" t="s">
        <v>311</v>
      </c>
      <c r="H7" s="254" t="s">
        <v>310</v>
      </c>
      <c r="I7" s="257" t="s">
        <v>121</v>
      </c>
      <c r="J7" s="310">
        <v>365</v>
      </c>
      <c r="K7" s="282" t="str">
        <f>IF(J7&lt;=0,"",IF(J7&lt;=2,"Muy Baja",IF(J7&lt;=24,"Baja",IF(J7&lt;=500,"Media",IF(J7&lt;=5000,"Alta","Muy Alta")))))</f>
        <v>Media</v>
      </c>
      <c r="L7" s="274">
        <f>IF(K7="","",IF(K7="Muy Baja",0.2,IF(K7="Baja",0.4,IF(K7="Media",0.6,IF(K7="Alta",0.8,IF(K7="Muy Alta",1,))))))</f>
        <v>0.6</v>
      </c>
      <c r="M7" s="285" t="s">
        <v>148</v>
      </c>
      <c r="N7" s="136" t="str">
        <f>IF(NOT(ISERROR(MATCH(M7,'Tabla Impacto'!$B$221:$B$223,0))),'Tabla Impacto'!$F$223&amp;"Por favor no seleccionar los criterios de impacto(Afectación Económica o presupuestal y Pérdida Reputacional)",M7)</f>
        <v xml:space="preserve">     El riesgo afecta la imagen de de la entidad con efecto publicitario sostenido a nivel de sector administrativo, nivel departamental o municipal</v>
      </c>
      <c r="O7" s="282" t="str">
        <f>IF(OR(N7='Tabla Impacto'!$C$11,N7='Tabla Impacto'!$D$11),"Leve",IF(OR(N7='Tabla Impacto'!$C$12,N7='Tabla Impacto'!$D$12),"Menor",IF(OR(N7='Tabla Impacto'!$C$13,N7='Tabla Impacto'!$D$13),"Moderado",IF(OR(N7='Tabla Impacto'!$C$14,N7='Tabla Impacto'!$D$14),"Mayor",IF(OR(N7='Tabla Impacto'!$C$15,N7='Tabla Impacto'!$D$15),"Catastrófico","")))))</f>
        <v>Mayor</v>
      </c>
      <c r="P7" s="274">
        <f>IF(O7="","",IF(O7="Leve",0.2,IF(O7="Menor",0.4,IF(O7="Moderado",0.6,IF(O7="Mayor",0.8,IF(O7="Catastrófico",1,))))))</f>
        <v>0.8</v>
      </c>
      <c r="Q7" s="288" t="str">
        <f>IF(OR(AND(K7="Muy Baja",O7="Leve"),AND(K7="Muy Baja",O7="Menor"),AND(K7="Baja",O7="Leve")),"Bajo",IF(OR(AND(K7="Muy baja",O7="Moderado"),AND(K7="Baja",O7="Menor"),AND(K7="Baja",O7="Moderado"),AND(K7="Media",O7="Leve"),AND(K7="Media",O7="Menor"),AND(K7="Media",O7="Moderado"),AND(K7="Alta",O7="Leve"),AND(K7="Alta",O7="Menor")),"Moderado",IF(OR(AND(K7="Muy Baja",O7="Mayor"),AND(K7="Baja",O7="Mayor"),AND(K7="Media",O7="Mayor"),AND(K7="Alta",O7="Moderado"),AND(K7="Alta",O7="Mayor"),AND(K7="Muy Alta",O7="Leve"),AND(K7="Muy Alta",O7="Menor"),AND(K7="Muy Alta",O7="Moderado"),AND(K7="Muy Alta",O7="Mayor")),"Alto",IF(OR(AND(K7="Muy Baja",O7="Catastrófico"),AND(K7="Baja",O7="Catastrófico"),AND(K7="Media",O7="Catastrófico"),AND(K7="Alta",O7="Catastrófico"),AND(K7="Muy Alta",O7="Catastrófico")),"Extremo",""))))</f>
        <v>Alto</v>
      </c>
      <c r="R7" s="210">
        <v>1</v>
      </c>
      <c r="S7" s="209" t="s">
        <v>289</v>
      </c>
      <c r="T7" s="200" t="str">
        <f>IF(OR(U7="Preventivo",U7="Detectivo"),"Probabilidad",IF(U7="Correctivo","Impacto",""))</f>
        <v>Probabilidad</v>
      </c>
      <c r="U7" s="150" t="s">
        <v>14</v>
      </c>
      <c r="V7" s="150" t="s">
        <v>9</v>
      </c>
      <c r="W7" s="201" t="str">
        <f>IF(AND(U7="Preventivo",V7="Automático"),"50%",IF(AND(U7="Preventivo",V7="Manual"),"40%",IF(AND(U7="Detectivo",V7="Automático"),"40%",IF(AND(U7="Detectivo",V7="Manual"),"30%",IF(AND(U7="Correctivo",V7="Automático"),"35%",IF(AND(U7="Correctivo",V7="Manual"),"25%",""))))))</f>
        <v>40%</v>
      </c>
      <c r="X7" s="150" t="s">
        <v>19</v>
      </c>
      <c r="Y7" s="150" t="s">
        <v>22</v>
      </c>
      <c r="Z7" s="150" t="s">
        <v>115</v>
      </c>
      <c r="AA7" s="211">
        <f>IFERROR(IF(T7="Probabilidad",(L7-(+L7*W7)),IF(T7="Impacto",L7,"")),"")</f>
        <v>0.36</v>
      </c>
      <c r="AB7" s="202" t="str">
        <f>IFERROR(IF(AA7="","",IF(AA7&lt;=0.2,"Muy Baja",IF(AA7&lt;=0.4,"Baja",IF(AA7&lt;=0.6,"Media",IF(AA7&lt;=0.8,"Alta","Muy Alta"))))),"")</f>
        <v>Baja</v>
      </c>
      <c r="AC7" s="201">
        <f>+AA7</f>
        <v>0.36</v>
      </c>
      <c r="AD7" s="202" t="str">
        <f>IFERROR(IF(AE7="","",IF(AE7&lt;=0.2,"Leve",IF(AE7&lt;=0.4,"Menor",IF(AE7&lt;=0.6,"Moderado",IF(AE7&lt;=0.8,"Mayor","Catastrófico"))))),"")</f>
        <v>Mayor</v>
      </c>
      <c r="AE7" s="201">
        <f>IFERROR(IF(T7="Impacto",(P7-(+P7*W7)),IF(T7="Probabilidad",P7,"")),"")</f>
        <v>0.8</v>
      </c>
      <c r="AF7" s="203" t="str">
        <f>IFERROR(IF(OR(AND(AB7="Muy Baja",AD7="Leve"),AND(AB7="Muy Baja",AD7="Menor"),AND(AB7="Baja",AD7="Leve")),"Bajo",IF(OR(AND(AB7="Muy baja",AD7="Moderado"),AND(AB7="Baja",AD7="Menor"),AND(AB7="Baja",AD7="Moderado"),AND(AB7="Media",AD7="Leve"),AND(AB7="Media",AD7="Menor"),AND(AB7="Media",AD7="Moderado"),AND(AB7="Alta",AD7="Leve"),AND(AB7="Alta",AD7="Menor")),"Moderado",IF(OR(AND(AB7="Muy Baja",AD7="Mayor"),AND(AB7="Baja",AD7="Mayor"),AND(AB7="Media",AD7="Mayor"),AND(AB7="Alta",AD7="Moderado"),AND(AB7="Alta",AD7="Mayor"),AND(AB7="Muy Alta",AD7="Leve"),AND(AB7="Muy Alta",AD7="Menor"),AND(AB7="Muy Alta",AD7="Moderado"),AND(AB7="Muy Alta",AD7="Mayor")),"Alto",IF(OR(AND(AB7="Muy Baja",AD7="Catastrófico"),AND(AB7="Baja",AD7="Catastrófico"),AND(AB7="Media",AD7="Catastrófico"),AND(AB7="Alta",AD7="Catastrófico"),AND(AB7="Muy Alta",AD7="Catastrófico")),"Extremo","")))),"")</f>
        <v>Alto</v>
      </c>
      <c r="AG7" s="204" t="s">
        <v>130</v>
      </c>
      <c r="AH7" s="233" t="s">
        <v>294</v>
      </c>
      <c r="AI7" s="233" t="s">
        <v>364</v>
      </c>
      <c r="AJ7" s="233" t="s">
        <v>312</v>
      </c>
      <c r="AK7" s="234">
        <v>46295</v>
      </c>
      <c r="AL7" s="205"/>
      <c r="AM7" s="198"/>
      <c r="AN7" s="207"/>
      <c r="AO7" s="292" t="s">
        <v>230</v>
      </c>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row>
    <row r="8" spans="1:72" ht="89.25" x14ac:dyDescent="0.3">
      <c r="A8" s="271"/>
      <c r="B8" s="271"/>
      <c r="C8" s="245"/>
      <c r="D8" s="268"/>
      <c r="E8" s="249"/>
      <c r="F8" s="252"/>
      <c r="G8" s="249"/>
      <c r="H8" s="255"/>
      <c r="I8" s="257"/>
      <c r="J8" s="311"/>
      <c r="K8" s="283"/>
      <c r="L8" s="275"/>
      <c r="M8" s="286"/>
      <c r="N8" s="136">
        <f>IF(NOT(ISERROR(MATCH(M8,_xlfn.ANCHORARRAY(H22),0))),L24&amp;"Por favor no seleccionar los criterios de impacto",M8)</f>
        <v>0</v>
      </c>
      <c r="O8" s="283"/>
      <c r="P8" s="275"/>
      <c r="Q8" s="289"/>
      <c r="R8" s="210">
        <v>2</v>
      </c>
      <c r="S8" s="209" t="s">
        <v>290</v>
      </c>
      <c r="T8" s="200" t="str">
        <f>IF(OR(U8="Preventivo",U8="Detectivo"),"Probabilidad",IF(U8="Correctivo","Impacto",""))</f>
        <v>Probabilidad</v>
      </c>
      <c r="U8" s="150" t="s">
        <v>15</v>
      </c>
      <c r="V8" s="150" t="s">
        <v>9</v>
      </c>
      <c r="W8" s="201" t="str">
        <f t="shared" ref="W8:W13" si="0">IF(AND(U8="Preventivo",V8="Automático"),"50%",IF(AND(U8="Preventivo",V8="Manual"),"40%",IF(AND(U8="Detectivo",V8="Automático"),"40%",IF(AND(U8="Detectivo",V8="Manual"),"30%",IF(AND(U8="Correctivo",V8="Automático"),"35%",IF(AND(U8="Correctivo",V8="Manual"),"25%",""))))))</f>
        <v>30%</v>
      </c>
      <c r="X8" s="150" t="s">
        <v>19</v>
      </c>
      <c r="Y8" s="150" t="s">
        <v>22</v>
      </c>
      <c r="Z8" s="150" t="s">
        <v>115</v>
      </c>
      <c r="AA8" s="211">
        <f>IFERROR(IF(AND(T7="Probabilidad",T8="Probabilidad"),(AC7-(+AC7*W8)),IF(T8="Probabilidad",(L7-(+L7*W8)),IF(T8="Impacto",AC7,""))),"")</f>
        <v>0.252</v>
      </c>
      <c r="AB8" s="202" t="str">
        <f t="shared" ref="AB8:AB77" si="1">IFERROR(IF(AA8="","",IF(AA8&lt;=0.2,"Muy Baja",IF(AA8&lt;=0.4,"Baja",IF(AA8&lt;=0.6,"Media",IF(AA8&lt;=0.8,"Alta","Muy Alta"))))),"")</f>
        <v>Baja</v>
      </c>
      <c r="AC8" s="201">
        <f t="shared" ref="AC8:AC14" si="2">+AA8</f>
        <v>0.252</v>
      </c>
      <c r="AD8" s="202" t="str">
        <f t="shared" ref="AD8:AD77" si="3">IFERROR(IF(AE8="","",IF(AE8&lt;=0.2,"Leve",IF(AE8&lt;=0.4,"Menor",IF(AE8&lt;=0.6,"Moderado",IF(AE8&lt;=0.8,"Mayor","Catastrófico"))))),"")</f>
        <v>Mayor</v>
      </c>
      <c r="AE8" s="201">
        <f>IFERROR(IF(AND(T7="Impacto",T8="Impacto"),(AE7-(+AE7*W8)),IF(T8="Impacto",($P$7-(+$P$7*W8)),IF(T8="Probabilidad",AE7,""))),"")</f>
        <v>0.8</v>
      </c>
      <c r="AF8" s="203" t="str">
        <f t="shared" ref="AF8:AF14" si="4">IFERROR(IF(OR(AND(AB8="Muy Baja",AD8="Leve"),AND(AB8="Muy Baja",AD8="Menor"),AND(AB8="Baja",AD8="Leve")),"Bajo",IF(OR(AND(AB8="Muy baja",AD8="Moderado"),AND(AB8="Baja",AD8="Menor"),AND(AB8="Baja",AD8="Moderado"),AND(AB8="Media",AD8="Leve"),AND(AB8="Media",AD8="Menor"),AND(AB8="Media",AD8="Moderado"),AND(AB8="Alta",AD8="Leve"),AND(AB8="Alta",AD8="Menor")),"Moderado",IF(OR(AND(AB8="Muy Baja",AD8="Mayor"),AND(AB8="Baja",AD8="Mayor"),AND(AB8="Media",AD8="Mayor"),AND(AB8="Alta",AD8="Moderado"),AND(AB8="Alta",AD8="Mayor"),AND(AB8="Muy Alta",AD8="Leve"),AND(AB8="Muy Alta",AD8="Menor"),AND(AB8="Muy Alta",AD8="Moderado"),AND(AB8="Muy Alta",AD8="Mayor")),"Alto",IF(OR(AND(AB8="Muy Baja",AD8="Catastrófico"),AND(AB8="Baja",AD8="Catastrófico"),AND(AB8="Media",AD8="Catastrófico"),AND(AB8="Alta",AD8="Catastrófico"),AND(AB8="Muy Alta",AD8="Catastrófico")),"Extremo","")))),"")</f>
        <v>Alto</v>
      </c>
      <c r="AG8" s="150" t="s">
        <v>130</v>
      </c>
      <c r="AH8" s="233" t="s">
        <v>294</v>
      </c>
      <c r="AI8" s="235" t="s">
        <v>365</v>
      </c>
      <c r="AJ8" s="235" t="s">
        <v>313</v>
      </c>
      <c r="AK8" s="234">
        <v>46265</v>
      </c>
      <c r="AL8" s="205"/>
      <c r="AM8" s="198"/>
      <c r="AN8" s="207"/>
      <c r="AO8" s="292"/>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ht="38.25" x14ac:dyDescent="0.3">
      <c r="A9" s="271"/>
      <c r="B9" s="271"/>
      <c r="C9" s="245"/>
      <c r="D9" s="268"/>
      <c r="E9" s="249"/>
      <c r="F9" s="252"/>
      <c r="G9" s="249"/>
      <c r="H9" s="255"/>
      <c r="I9" s="257"/>
      <c r="J9" s="311"/>
      <c r="K9" s="283"/>
      <c r="L9" s="275"/>
      <c r="M9" s="286"/>
      <c r="N9" s="136"/>
      <c r="O9" s="283"/>
      <c r="P9" s="275"/>
      <c r="Q9" s="289"/>
      <c r="R9" s="210"/>
      <c r="S9" s="209"/>
      <c r="T9" s="200"/>
      <c r="U9" s="150"/>
      <c r="V9" s="150"/>
      <c r="W9" s="201"/>
      <c r="X9" s="150"/>
      <c r="Y9" s="150"/>
      <c r="Z9" s="150"/>
      <c r="AA9" s="211"/>
      <c r="AB9" s="202"/>
      <c r="AC9" s="201"/>
      <c r="AD9" s="202"/>
      <c r="AE9" s="201"/>
      <c r="AF9" s="203"/>
      <c r="AG9" s="150"/>
      <c r="AH9" s="233"/>
      <c r="AI9" s="236" t="s">
        <v>345</v>
      </c>
      <c r="AJ9" s="236" t="s">
        <v>346</v>
      </c>
      <c r="AK9" s="234">
        <v>46203</v>
      </c>
      <c r="AL9" s="205"/>
      <c r="AM9" s="198"/>
      <c r="AN9" s="207"/>
      <c r="AO9" s="292"/>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ht="63.75" x14ac:dyDescent="0.3">
      <c r="A10" s="271"/>
      <c r="B10" s="271"/>
      <c r="C10" s="245"/>
      <c r="D10" s="268"/>
      <c r="E10" s="249"/>
      <c r="F10" s="252"/>
      <c r="G10" s="249"/>
      <c r="H10" s="255"/>
      <c r="I10" s="257"/>
      <c r="J10" s="311"/>
      <c r="K10" s="283"/>
      <c r="L10" s="275"/>
      <c r="M10" s="286"/>
      <c r="N10" s="136"/>
      <c r="O10" s="283"/>
      <c r="P10" s="275"/>
      <c r="Q10" s="289"/>
      <c r="R10" s="210"/>
      <c r="S10" s="209"/>
      <c r="T10" s="200"/>
      <c r="U10" s="150"/>
      <c r="V10" s="150"/>
      <c r="W10" s="201"/>
      <c r="X10" s="150"/>
      <c r="Y10" s="150"/>
      <c r="Z10" s="150"/>
      <c r="AA10" s="211"/>
      <c r="AB10" s="202"/>
      <c r="AC10" s="201"/>
      <c r="AD10" s="202"/>
      <c r="AE10" s="201"/>
      <c r="AF10" s="203"/>
      <c r="AG10" s="150"/>
      <c r="AH10" s="233"/>
      <c r="AI10" s="236" t="s">
        <v>363</v>
      </c>
      <c r="AJ10" s="236" t="s">
        <v>352</v>
      </c>
      <c r="AK10" s="234">
        <v>46264</v>
      </c>
      <c r="AL10" s="205"/>
      <c r="AM10" s="198"/>
      <c r="AN10" s="207"/>
      <c r="AO10" s="292"/>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x14ac:dyDescent="0.3">
      <c r="A11" s="271"/>
      <c r="B11" s="271"/>
      <c r="C11" s="245"/>
      <c r="D11" s="268"/>
      <c r="E11" s="249"/>
      <c r="F11" s="252"/>
      <c r="G11" s="249"/>
      <c r="H11" s="255"/>
      <c r="I11" s="257"/>
      <c r="J11" s="311"/>
      <c r="K11" s="283"/>
      <c r="L11" s="275"/>
      <c r="M11" s="286"/>
      <c r="N11" s="136">
        <f>IF(NOT(ISERROR(MATCH(M11,_xlfn.ANCHORARRAY(H23),0))),L25&amp;"Por favor no seleccionar los criterios de impacto",M11)</f>
        <v>0</v>
      </c>
      <c r="O11" s="283"/>
      <c r="P11" s="275"/>
      <c r="Q11" s="289"/>
      <c r="R11" s="210"/>
      <c r="S11" s="232"/>
      <c r="T11" s="200" t="str">
        <f>IF(OR(U11="Preventivo",U11="Detectivo"),"Probabilidad",IF(U11="Correctivo","Impacto",""))</f>
        <v/>
      </c>
      <c r="U11" s="150"/>
      <c r="V11" s="150"/>
      <c r="W11" s="201" t="str">
        <f t="shared" si="0"/>
        <v/>
      </c>
      <c r="X11" s="150"/>
      <c r="Y11" s="150"/>
      <c r="Z11" s="150"/>
      <c r="AA11" s="211" t="str">
        <f>IFERROR(IF(AND(T8="Probabilidad",T11="Probabilidad"),(AC8-(+AC8*W11)),IF(AND(T8="Impacto",T11="Probabilidad"),(AC7-(+AC7*W11)),IF(T11="Impacto",AC8,""))),"")</f>
        <v/>
      </c>
      <c r="AB11" s="202" t="str">
        <f t="shared" si="1"/>
        <v/>
      </c>
      <c r="AC11" s="201" t="str">
        <f t="shared" si="2"/>
        <v/>
      </c>
      <c r="AD11" s="202" t="str">
        <f t="shared" si="3"/>
        <v/>
      </c>
      <c r="AE11" s="201" t="str">
        <f>IFERROR(IF(AND(T8="Impacto",T11="Impacto"),(AE8-(+AE8*W11)),IF(AND(T8="Probabilidad",T11="Impacto"),(AE7-(+AE7*W11)),IF(T11="Probabilidad",AE8,""))),"")</f>
        <v/>
      </c>
      <c r="AF11" s="203" t="str">
        <f t="shared" si="4"/>
        <v/>
      </c>
      <c r="AG11" s="150"/>
      <c r="AH11" s="233"/>
      <c r="AI11" s="235"/>
      <c r="AJ11" s="233"/>
      <c r="AK11" s="234"/>
      <c r="AL11" s="206"/>
      <c r="AM11" s="198"/>
      <c r="AN11" s="207"/>
      <c r="AO11" s="292"/>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x14ac:dyDescent="0.3">
      <c r="A12" s="271"/>
      <c r="B12" s="271"/>
      <c r="C12" s="245"/>
      <c r="D12" s="268"/>
      <c r="E12" s="249"/>
      <c r="F12" s="252"/>
      <c r="G12" s="249"/>
      <c r="H12" s="255"/>
      <c r="I12" s="257"/>
      <c r="J12" s="311"/>
      <c r="K12" s="283"/>
      <c r="L12" s="275"/>
      <c r="M12" s="286"/>
      <c r="N12" s="136">
        <f>IF(NOT(ISERROR(MATCH(M12,_xlfn.ANCHORARRAY(H24),0))),L27&amp;"Por favor no seleccionar los criterios de impacto",M12)</f>
        <v>0</v>
      </c>
      <c r="O12" s="283"/>
      <c r="P12" s="275"/>
      <c r="Q12" s="289"/>
      <c r="R12" s="210">
        <v>4</v>
      </c>
      <c r="S12" s="209"/>
      <c r="T12" s="200" t="str">
        <f t="shared" ref="T12:T13" si="5">IF(OR(U12="Preventivo",U12="Detectivo"),"Probabilidad",IF(U12="Correctivo","Impacto",""))</f>
        <v/>
      </c>
      <c r="U12" s="150"/>
      <c r="V12" s="150"/>
      <c r="W12" s="201" t="str">
        <f t="shared" si="0"/>
        <v/>
      </c>
      <c r="X12" s="150"/>
      <c r="Y12" s="150"/>
      <c r="Z12" s="150"/>
      <c r="AA12" s="211" t="str">
        <f>IFERROR(IF(AND(T11="Probabilidad",T12="Probabilidad"),(AC11-(+AC11*W12)),IF(AND(T11="Impacto",T12="Probabilidad"),(AC8-(+AC8*W12)),IF(T12="Impacto",AC11,""))),"")</f>
        <v/>
      </c>
      <c r="AB12" s="202" t="str">
        <f t="shared" si="1"/>
        <v/>
      </c>
      <c r="AC12" s="201" t="str">
        <f t="shared" si="2"/>
        <v/>
      </c>
      <c r="AD12" s="202" t="str">
        <f t="shared" si="3"/>
        <v/>
      </c>
      <c r="AE12" s="201" t="str">
        <f>IFERROR(IF(AND(T11="Impacto",T12="Impacto"),(AE11-(+AE11*W12)),IF(AND(T11="Probabilidad",T12="Impacto"),(AE8-(+AE8*W12)),IF(T12="Probabilidad",AE11,""))),"")</f>
        <v/>
      </c>
      <c r="AF12" s="203" t="str">
        <f>IFERROR(IF(OR(AND(AB12="Muy Baja",AD12="Leve"),AND(AB12="Muy Baja",AD12="Menor"),AND(AB12="Baja",AD12="Leve")),"Bajo",IF(OR(AND(AB12="Muy baja",AD12="Moderado"),AND(AB12="Baja",AD12="Menor"),AND(AB12="Baja",AD12="Moderado"),AND(AB12="Media",AD12="Leve"),AND(AB12="Media",AD12="Menor"),AND(AB12="Media",AD12="Moderado"),AND(AB12="Alta",AD12="Leve"),AND(AB12="Alta",AD12="Menor")),"Moderado",IF(OR(AND(AB12="Muy Baja",AD12="Mayor"),AND(AB12="Baja",AD12="Mayor"),AND(AB12="Media",AD12="Mayor"),AND(AB12="Alta",AD12="Moderado"),AND(AB12="Alta",AD12="Mayor"),AND(AB12="Muy Alta",AD12="Leve"),AND(AB12="Muy Alta",AD12="Menor"),AND(AB12="Muy Alta",AD12="Moderado"),AND(AB12="Muy Alta",AD12="Mayor")),"Alto",IF(OR(AND(AB12="Muy Baja",AD12="Catastrófico"),AND(AB12="Baja",AD12="Catastrófico"),AND(AB12="Media",AD12="Catastrófico"),AND(AB12="Alta",AD12="Catastrófico"),AND(AB12="Muy Alta",AD12="Catastrófico")),"Extremo","")))),"")</f>
        <v/>
      </c>
      <c r="AG12" s="150"/>
      <c r="AH12" s="233"/>
      <c r="AI12" s="198"/>
      <c r="AJ12" s="198"/>
      <c r="AK12" s="205"/>
      <c r="AL12" s="206"/>
      <c r="AM12" s="198"/>
      <c r="AN12" s="207"/>
      <c r="AO12" s="292"/>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x14ac:dyDescent="0.3">
      <c r="A13" s="271"/>
      <c r="B13" s="271"/>
      <c r="C13" s="245"/>
      <c r="D13" s="268"/>
      <c r="E13" s="249"/>
      <c r="F13" s="252"/>
      <c r="G13" s="249"/>
      <c r="H13" s="255"/>
      <c r="I13" s="257"/>
      <c r="J13" s="311"/>
      <c r="K13" s="283"/>
      <c r="L13" s="275"/>
      <c r="M13" s="286"/>
      <c r="N13" s="136">
        <f>IF(NOT(ISERROR(MATCH(M13,_xlfn.ANCHORARRAY(H25),0))),L28&amp;"Por favor no seleccionar los criterios de impacto",M13)</f>
        <v>0</v>
      </c>
      <c r="O13" s="283"/>
      <c r="P13" s="275"/>
      <c r="Q13" s="289"/>
      <c r="R13" s="210">
        <v>5</v>
      </c>
      <c r="S13" s="209"/>
      <c r="T13" s="200" t="str">
        <f t="shared" si="5"/>
        <v/>
      </c>
      <c r="U13" s="150"/>
      <c r="V13" s="150"/>
      <c r="W13" s="201" t="str">
        <f t="shared" si="0"/>
        <v/>
      </c>
      <c r="X13" s="150"/>
      <c r="Y13" s="150"/>
      <c r="Z13" s="150"/>
      <c r="AA13" s="211" t="str">
        <f t="shared" ref="AA13:AA14" si="6">IFERROR(IF(AND(T12="Probabilidad",T13="Probabilidad"),(AC12-(+AC12*W13)),IF(AND(T12="Impacto",T13="Probabilidad"),(AC11-(+AC11*W13)),IF(T13="Impacto",AC12,""))),"")</f>
        <v/>
      </c>
      <c r="AB13" s="202" t="str">
        <f t="shared" si="1"/>
        <v/>
      </c>
      <c r="AC13" s="201" t="str">
        <f t="shared" si="2"/>
        <v/>
      </c>
      <c r="AD13" s="202" t="str">
        <f t="shared" si="3"/>
        <v/>
      </c>
      <c r="AE13" s="201" t="str">
        <f t="shared" ref="AE13:AE14" si="7">IFERROR(IF(AND(T12="Impacto",T13="Impacto"),(AE12-(+AE12*W13)),IF(AND(T12="Probabilidad",T13="Impacto"),(AE11-(+AE11*W13)),IF(T13="Probabilidad",AE12,""))),"")</f>
        <v/>
      </c>
      <c r="AF13" s="203" t="str">
        <f t="shared" si="4"/>
        <v/>
      </c>
      <c r="AG13" s="150"/>
      <c r="AH13" s="233"/>
      <c r="AI13" s="198"/>
      <c r="AJ13" s="207"/>
      <c r="AK13" s="206"/>
      <c r="AL13" s="206"/>
      <c r="AM13" s="198"/>
      <c r="AN13" s="207"/>
      <c r="AO13" s="292"/>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x14ac:dyDescent="0.3">
      <c r="A14" s="272"/>
      <c r="B14" s="272"/>
      <c r="C14" s="246"/>
      <c r="D14" s="269"/>
      <c r="E14" s="250"/>
      <c r="F14" s="253"/>
      <c r="G14" s="250"/>
      <c r="H14" s="256"/>
      <c r="I14" s="257"/>
      <c r="J14" s="312"/>
      <c r="K14" s="284"/>
      <c r="L14" s="276"/>
      <c r="M14" s="287"/>
      <c r="N14" s="136">
        <f>IF(NOT(ISERROR(MATCH(M14,_xlfn.ANCHORARRAY(H27),0))),L29&amp;"Por favor no seleccionar los criterios de impacto",M14)</f>
        <v>0</v>
      </c>
      <c r="O14" s="284"/>
      <c r="P14" s="276"/>
      <c r="Q14" s="290"/>
      <c r="R14" s="210">
        <v>6</v>
      </c>
      <c r="S14" s="209"/>
      <c r="T14" s="200" t="str">
        <f>IF(OR(U14="Preventivo",U14="Detectivo"),"Probabilidad",IF(U14="Correctivo","Impacto",""))</f>
        <v/>
      </c>
      <c r="U14" s="150"/>
      <c r="V14" s="150"/>
      <c r="W14" s="201" t="str">
        <f>IF(AND(U14="Preventivo",V14="Automático"),"50%",IF(AND(U14="Preventivo",V14="Manual"),"40%",IF(AND(U14="Detectivo",V14="Automático"),"40%",IF(AND(U14="Detectivo",V14="Manual"),"30%",IF(AND(U14="Correctivo",V14="Automático"),"35%",IF(AND(U14="Correctivo",V14="Manual"),"25%",""))))))</f>
        <v/>
      </c>
      <c r="X14" s="150"/>
      <c r="Y14" s="150"/>
      <c r="Z14" s="150"/>
      <c r="AA14" s="211" t="str">
        <f t="shared" si="6"/>
        <v/>
      </c>
      <c r="AB14" s="202" t="str">
        <f t="shared" si="1"/>
        <v/>
      </c>
      <c r="AC14" s="201" t="str">
        <f t="shared" si="2"/>
        <v/>
      </c>
      <c r="AD14" s="202" t="str">
        <f t="shared" si="3"/>
        <v/>
      </c>
      <c r="AE14" s="201" t="str">
        <f t="shared" si="7"/>
        <v/>
      </c>
      <c r="AF14" s="203" t="str">
        <f t="shared" si="4"/>
        <v/>
      </c>
      <c r="AG14" s="150"/>
      <c r="AH14" s="233"/>
      <c r="AI14" s="198"/>
      <c r="AJ14" s="207"/>
      <c r="AK14" s="206"/>
      <c r="AL14" s="206"/>
      <c r="AM14" s="198"/>
      <c r="AN14" s="207"/>
      <c r="AO14" s="292"/>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ht="153" x14ac:dyDescent="0.3">
      <c r="A15" s="270"/>
      <c r="B15" s="270"/>
      <c r="C15" s="244">
        <v>2</v>
      </c>
      <c r="D15" s="267" t="s">
        <v>210</v>
      </c>
      <c r="E15" s="248" t="s">
        <v>128</v>
      </c>
      <c r="F15" s="251" t="s">
        <v>315</v>
      </c>
      <c r="G15" s="248" t="s">
        <v>314</v>
      </c>
      <c r="H15" s="254" t="s">
        <v>316</v>
      </c>
      <c r="I15" s="257" t="s">
        <v>121</v>
      </c>
      <c r="J15" s="258">
        <v>365</v>
      </c>
      <c r="K15" s="282" t="str">
        <f>IF(J15&lt;=0,"",IF(J15&lt;=2,"Muy Baja",IF(J15&lt;=24,"Baja",IF(J15&lt;=500,"Media",IF(J15&lt;=5000,"Alta","Muy Alta")))))</f>
        <v>Media</v>
      </c>
      <c r="L15" s="274">
        <f>IF(K15="","",IF(K15="Muy Baja",0.2,IF(K15="Baja",0.4,IF(K15="Media",0.6,IF(K15="Alta",0.8,IF(K15="Muy Alta",1,))))))</f>
        <v>0.6</v>
      </c>
      <c r="M15" s="285" t="s">
        <v>148</v>
      </c>
      <c r="N15" s="136" t="str">
        <f>IF(NOT(ISERROR(MATCH(M15,'Tabla Impacto'!$B$221:$B$223,0))),'Tabla Impacto'!$F$223&amp;"Por favor no seleccionar los criterios de impacto(Afectación Económica o presupuestal y Pérdida Reputacional)",M15)</f>
        <v xml:space="preserve">     El riesgo afecta la imagen de de la entidad con efecto publicitario sostenido a nivel de sector administrativo, nivel departamental o municipal</v>
      </c>
      <c r="O15" s="282" t="str">
        <f>IF(OR(N15='Tabla Impacto'!$C$11,N15='Tabla Impacto'!$D$11),"Leve",IF(OR(N15='Tabla Impacto'!$C$12,N15='Tabla Impacto'!$D$12),"Menor",IF(OR(N15='Tabla Impacto'!$C$13,N15='Tabla Impacto'!$D$13),"Moderado",IF(OR(N15='Tabla Impacto'!$C$14,N15='Tabla Impacto'!$D$14),"Mayor",IF(OR(N15='Tabla Impacto'!$C$15,N15='Tabla Impacto'!$D$15),"Catastrófico","")))))</f>
        <v>Mayor</v>
      </c>
      <c r="P15" s="274">
        <f>IF(O15="","",IF(O15="Leve",0.2,IF(O15="Menor",0.4,IF(O15="Moderado",0.6,IF(O15="Mayor",0.8,IF(O15="Catastrófico",1,))))))</f>
        <v>0.8</v>
      </c>
      <c r="Q15" s="288" t="str">
        <f>IF(OR(AND(K15="Muy Baja",O15="Leve"),AND(K15="Muy Baja",O15="Menor"),AND(K15="Baja",O15="Leve")),"Bajo",IF(OR(AND(K15="Muy baja",O15="Moderado"),AND(K15="Baja",O15="Menor"),AND(K15="Baja",O15="Moderado"),AND(K15="Media",O15="Leve"),AND(K15="Media",O15="Menor"),AND(K15="Media",O15="Moderado"),AND(K15="Alta",O15="Leve"),AND(K15="Alta",O15="Menor")),"Moderado",IF(OR(AND(K15="Muy Baja",O15="Mayor"),AND(K15="Baja",O15="Mayor"),AND(K15="Media",O15="Mayor"),AND(K15="Alta",O15="Moderado"),AND(K15="Alta",O15="Mayor"),AND(K15="Muy Alta",O15="Leve"),AND(K15="Muy Alta",O15="Menor"),AND(K15="Muy Alta",O15="Moderado"),AND(K15="Muy Alta",O15="Mayor")),"Alto",IF(OR(AND(K15="Muy Baja",O15="Catastrófico"),AND(K15="Baja",O15="Catastrófico"),AND(K15="Media",O15="Catastrófico"),AND(K15="Alta",O15="Catastrófico"),AND(K15="Muy Alta",O15="Catastrófico")),"Extremo",""))))</f>
        <v>Alto</v>
      </c>
      <c r="R15" s="210">
        <v>1</v>
      </c>
      <c r="S15" s="209" t="s">
        <v>355</v>
      </c>
      <c r="T15" s="200" t="str">
        <f>IF(OR(U15="Preventivo",U15="Detectivo"),"Probabilidad",IF(U15="Correctivo","Impacto",""))</f>
        <v>Probabilidad</v>
      </c>
      <c r="U15" s="150" t="s">
        <v>14</v>
      </c>
      <c r="V15" s="150" t="s">
        <v>9</v>
      </c>
      <c r="W15" s="201" t="str">
        <f>IF(AND(U15="Preventivo",V15="Automático"),"50%",IF(AND(U15="Preventivo",V15="Manual"),"40%",IF(AND(U15="Detectivo",V15="Automático"),"40%",IF(AND(U15="Detectivo",V15="Manual"),"30%",IF(AND(U15="Correctivo",V15="Automático"),"35%",IF(AND(U15="Correctivo",V15="Manual"),"25%",""))))))</f>
        <v>40%</v>
      </c>
      <c r="X15" s="150" t="s">
        <v>19</v>
      </c>
      <c r="Y15" s="150" t="s">
        <v>22</v>
      </c>
      <c r="Z15" s="150" t="s">
        <v>115</v>
      </c>
      <c r="AA15" s="211">
        <f>IFERROR(IF(T15="Probabilidad",(L15-(+L15*W15)),IF(T15="Impacto",L15,"")),"")</f>
        <v>0.36</v>
      </c>
      <c r="AB15" s="202" t="str">
        <f>IFERROR(IF(AA15="","",IF(AA15&lt;=0.2,"Muy Baja",IF(AA15&lt;=0.4,"Baja",IF(AA15&lt;=0.6,"Media",IF(AA15&lt;=0.8,"Alta","Muy Alta"))))),"")</f>
        <v>Baja</v>
      </c>
      <c r="AC15" s="201">
        <f>+AA15</f>
        <v>0.36</v>
      </c>
      <c r="AD15" s="202" t="str">
        <f>IFERROR(IF(AE15="","",IF(AE15&lt;=0.2,"Leve",IF(AE15&lt;=0.4,"Menor",IF(AE15&lt;=0.6,"Moderado",IF(AE15&lt;=0.8,"Mayor","Catastrófico"))))),"")</f>
        <v>Mayor</v>
      </c>
      <c r="AE15" s="201">
        <f>IFERROR(IF(T15="Impacto",(P15-(+P15*W15)),IF(T15="Probabilidad",P15,"")),"")</f>
        <v>0.8</v>
      </c>
      <c r="AF15" s="203" t="str">
        <f>IFERROR(IF(OR(AND(AB15="Muy Baja",AD15="Leve"),AND(AB15="Muy Baja",AD15="Menor"),AND(AB15="Baja",AD15="Leve")),"Bajo",IF(OR(AND(AB15="Muy baja",AD15="Moderado"),AND(AB15="Baja",AD15="Menor"),AND(AB15="Baja",AD15="Moderado"),AND(AB15="Media",AD15="Leve"),AND(AB15="Media",AD15="Menor"),AND(AB15="Media",AD15="Moderado"),AND(AB15="Alta",AD15="Leve"),AND(AB15="Alta",AD15="Menor")),"Moderado",IF(OR(AND(AB15="Muy Baja",AD15="Mayor"),AND(AB15="Baja",AD15="Mayor"),AND(AB15="Media",AD15="Mayor"),AND(AB15="Alta",AD15="Moderado"),AND(AB15="Alta",AD15="Mayor"),AND(AB15="Muy Alta",AD15="Leve"),AND(AB15="Muy Alta",AD15="Menor"),AND(AB15="Muy Alta",AD15="Moderado"),AND(AB15="Muy Alta",AD15="Mayor")),"Alto",IF(OR(AND(AB15="Muy Baja",AD15="Catastrófico"),AND(AB15="Baja",AD15="Catastrófico"),AND(AB15="Media",AD15="Catastrófico"),AND(AB15="Alta",AD15="Catastrófico"),AND(AB15="Muy Alta",AD15="Catastrófico")),"Extremo","")))),"")</f>
        <v>Alto</v>
      </c>
      <c r="AG15" s="150" t="s">
        <v>130</v>
      </c>
      <c r="AH15" s="233" t="s">
        <v>309</v>
      </c>
      <c r="AI15" s="235" t="s">
        <v>320</v>
      </c>
      <c r="AJ15" s="235" t="s">
        <v>321</v>
      </c>
      <c r="AK15" s="235" t="s">
        <v>322</v>
      </c>
      <c r="AL15" s="206"/>
      <c r="AM15" s="198"/>
      <c r="AN15" s="207"/>
      <c r="AO15" s="292" t="s">
        <v>230</v>
      </c>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ht="140.25" x14ac:dyDescent="0.3">
      <c r="A16" s="271"/>
      <c r="B16" s="271"/>
      <c r="C16" s="245"/>
      <c r="D16" s="268"/>
      <c r="E16" s="249"/>
      <c r="F16" s="252"/>
      <c r="G16" s="249"/>
      <c r="H16" s="255"/>
      <c r="I16" s="257"/>
      <c r="J16" s="259"/>
      <c r="K16" s="283"/>
      <c r="L16" s="275"/>
      <c r="M16" s="286"/>
      <c r="N16" s="136">
        <f>IF(NOT(ISERROR(MATCH(M16,_xlfn.ANCHORARRAY(H29),0))),L32&amp;"Por favor no seleccionar los criterios de impacto",M16)</f>
        <v>0</v>
      </c>
      <c r="O16" s="283"/>
      <c r="P16" s="275"/>
      <c r="Q16" s="289"/>
      <c r="R16" s="210">
        <v>2</v>
      </c>
      <c r="S16" s="209" t="s">
        <v>317</v>
      </c>
      <c r="T16" s="200" t="str">
        <f>IF(OR(U16="Preventivo",U16="Detectivo"),"Probabilidad",IF(U16="Correctivo","Impacto",""))</f>
        <v>Probabilidad</v>
      </c>
      <c r="U16" s="150" t="s">
        <v>14</v>
      </c>
      <c r="V16" s="150" t="s">
        <v>9</v>
      </c>
      <c r="W16" s="201" t="str">
        <f t="shared" ref="W16:W21" si="8">IF(AND(U16="Preventivo",V16="Automático"),"50%",IF(AND(U16="Preventivo",V16="Manual"),"40%",IF(AND(U16="Detectivo",V16="Automático"),"40%",IF(AND(U16="Detectivo",V16="Manual"),"30%",IF(AND(U16="Correctivo",V16="Automático"),"35%",IF(AND(U16="Correctivo",V16="Manual"),"25%",""))))))</f>
        <v>40%</v>
      </c>
      <c r="X16" s="150" t="s">
        <v>19</v>
      </c>
      <c r="Y16" s="150" t="s">
        <v>22</v>
      </c>
      <c r="Z16" s="150" t="s">
        <v>115</v>
      </c>
      <c r="AA16" s="211">
        <f>IFERROR(IF(AND(T15="Probabilidad",T16="Probabilidad"),(AC15-(+AC15*W16)),IF(T16="Probabilidad",(L15-(+L15*W16)),IF(T16="Impacto",AC15,""))),"")</f>
        <v>0.216</v>
      </c>
      <c r="AB16" s="202" t="str">
        <f t="shared" si="1"/>
        <v>Baja</v>
      </c>
      <c r="AC16" s="201">
        <f t="shared" ref="AC16:AC21" si="9">+AA16</f>
        <v>0.216</v>
      </c>
      <c r="AD16" s="202" t="str">
        <f t="shared" si="3"/>
        <v>Mayor</v>
      </c>
      <c r="AE16" s="201">
        <f>IFERROR(IF(AND(T15="Impacto",T16="Impacto"),(AE7-(+AE7*W16)),IF(T16="Impacto",($P$15-(+$P$15*W16)),IF(T16="Probabilidad",AE7,""))),"")</f>
        <v>0.8</v>
      </c>
      <c r="AF16" s="203" t="str">
        <f t="shared" ref="AF16:AF17" si="10">IFERROR(IF(OR(AND(AB16="Muy Baja",AD16="Leve"),AND(AB16="Muy Baja",AD16="Menor"),AND(AB16="Baja",AD16="Leve")),"Bajo",IF(OR(AND(AB16="Muy baja",AD16="Moderado"),AND(AB16="Baja",AD16="Menor"),AND(AB16="Baja",AD16="Moderado"),AND(AB16="Media",AD16="Leve"),AND(AB16="Media",AD16="Menor"),AND(AB16="Media",AD16="Moderado"),AND(AB16="Alta",AD16="Leve"),AND(AB16="Alta",AD16="Menor")),"Moderado",IF(OR(AND(AB16="Muy Baja",AD16="Mayor"),AND(AB16="Baja",AD16="Mayor"),AND(AB16="Media",AD16="Mayor"),AND(AB16="Alta",AD16="Moderado"),AND(AB16="Alta",AD16="Mayor"),AND(AB16="Muy Alta",AD16="Leve"),AND(AB16="Muy Alta",AD16="Menor"),AND(AB16="Muy Alta",AD16="Moderado"),AND(AB16="Muy Alta",AD16="Mayor")),"Alto",IF(OR(AND(AB16="Muy Baja",AD16="Catastrófico"),AND(AB16="Baja",AD16="Catastrófico"),AND(AB16="Media",AD16="Catastrófico"),AND(AB16="Alta",AD16="Catastrófico"),AND(AB16="Muy Alta",AD16="Catastrófico")),"Extremo","")))),"")</f>
        <v>Alto</v>
      </c>
      <c r="AG16" s="150" t="s">
        <v>130</v>
      </c>
      <c r="AH16" s="233" t="s">
        <v>305</v>
      </c>
      <c r="AI16" s="235" t="s">
        <v>354</v>
      </c>
      <c r="AJ16" s="235" t="s">
        <v>347</v>
      </c>
      <c r="AK16" s="237" t="s">
        <v>322</v>
      </c>
      <c r="AL16" s="206"/>
      <c r="AM16" s="198"/>
      <c r="AN16" s="207"/>
      <c r="AO16" s="292"/>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ht="89.25" hidden="1" x14ac:dyDescent="0.3">
      <c r="A17" s="271"/>
      <c r="B17" s="271"/>
      <c r="C17" s="245"/>
      <c r="D17" s="268"/>
      <c r="E17" s="249"/>
      <c r="F17" s="252"/>
      <c r="G17" s="249"/>
      <c r="H17" s="255"/>
      <c r="I17" s="257"/>
      <c r="J17" s="259"/>
      <c r="K17" s="283"/>
      <c r="L17" s="275"/>
      <c r="M17" s="286"/>
      <c r="N17" s="136">
        <f>IF(NOT(ISERROR(MATCH(M17,_xlfn.ANCHORARRAY(H30),0))),L33&amp;"Por favor no seleccionar los criterios de impacto",M17)</f>
        <v>0</v>
      </c>
      <c r="O17" s="283"/>
      <c r="P17" s="275"/>
      <c r="Q17" s="289"/>
      <c r="R17" s="196">
        <v>3</v>
      </c>
      <c r="S17" s="213"/>
      <c r="T17" s="214" t="str">
        <f>IF(OR(U17="Preventivo",U17="Detectivo"),"Probabilidad",IF(U17="Correctivo","Impacto",""))</f>
        <v/>
      </c>
      <c r="U17" s="215"/>
      <c r="V17" s="215"/>
      <c r="W17" s="216" t="str">
        <f t="shared" si="8"/>
        <v/>
      </c>
      <c r="X17" s="215"/>
      <c r="Y17" s="215"/>
      <c r="Z17" s="215"/>
      <c r="AA17" s="126" t="str">
        <f>IFERROR(IF(AND(T16="Probabilidad",T17="Probabilidad"),(AC16-(+AC16*W17)),IF(AND(T16="Impacto",T17="Probabilidad"),(AC15-(+AC15*W17)),IF(T17="Impacto",AC16,""))),"")</f>
        <v/>
      </c>
      <c r="AB17" s="217" t="str">
        <f t="shared" si="1"/>
        <v/>
      </c>
      <c r="AC17" s="216" t="str">
        <f t="shared" si="9"/>
        <v/>
      </c>
      <c r="AD17" s="217" t="str">
        <f t="shared" si="3"/>
        <v/>
      </c>
      <c r="AE17" s="216" t="str">
        <f>IFERROR(IF(AND(T16="Impacto",T17="Impacto"),(AE16-(+AE16*W17)),IF(AND(T16="Probabilidad",T17="Impacto"),(AE15-(+AE15*W17)),IF(T17="Probabilidad",AE16,""))),"")</f>
        <v/>
      </c>
      <c r="AF17" s="218" t="str">
        <f t="shared" si="10"/>
        <v/>
      </c>
      <c r="AG17" s="215"/>
      <c r="AH17" s="219" t="s">
        <v>292</v>
      </c>
      <c r="AI17" s="220" t="s">
        <v>323</v>
      </c>
      <c r="AJ17" s="220" t="s">
        <v>324</v>
      </c>
      <c r="AK17" s="221" t="s">
        <v>287</v>
      </c>
      <c r="AL17" s="222"/>
      <c r="AM17" s="197"/>
      <c r="AN17" s="223" t="s">
        <v>39</v>
      </c>
      <c r="AO17" s="293"/>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ht="89.25" x14ac:dyDescent="0.3">
      <c r="A18" s="271"/>
      <c r="B18" s="271"/>
      <c r="C18" s="245"/>
      <c r="D18" s="268"/>
      <c r="E18" s="249"/>
      <c r="F18" s="252"/>
      <c r="G18" s="249"/>
      <c r="H18" s="255"/>
      <c r="I18" s="257"/>
      <c r="J18" s="259"/>
      <c r="K18" s="283"/>
      <c r="L18" s="275"/>
      <c r="M18" s="286"/>
      <c r="N18" s="136"/>
      <c r="O18" s="283"/>
      <c r="P18" s="275"/>
      <c r="Q18" s="289"/>
      <c r="R18" s="210">
        <v>3</v>
      </c>
      <c r="S18" s="209"/>
      <c r="T18" s="200" t="str">
        <f>IF(OR(U18="Preventivo",U18="Detectivo"),"Probabilidad",IF(U18="Correctivo","Impacto",""))</f>
        <v/>
      </c>
      <c r="U18" s="150"/>
      <c r="V18" s="150"/>
      <c r="W18" s="201" t="str">
        <f t="shared" ref="W18" si="11">IF(AND(U18="Preventivo",V18="Automático"),"50%",IF(AND(U18="Preventivo",V18="Manual"),"40%",IF(AND(U18="Detectivo",V18="Automático"),"40%",IF(AND(U18="Detectivo",V18="Manual"),"30%",IF(AND(U18="Correctivo",V18="Automático"),"35%",IF(AND(U18="Correctivo",V18="Manual"),"25%",""))))))</f>
        <v/>
      </c>
      <c r="X18" s="150"/>
      <c r="Y18" s="150"/>
      <c r="Z18" s="150"/>
      <c r="AA18" s="211" t="str">
        <f>IFERROR(IF(AND(T17="Probabilidad",T18="Probabilidad"),(AC17-(+AC17*W18)),IF(T18="Probabilidad",(L17-(+L17*W18)),IF(T18="Impacto",AC17,""))),"")</f>
        <v/>
      </c>
      <c r="AB18" s="202" t="str">
        <f t="shared" ref="AB18" si="12">IFERROR(IF(AA18="","",IF(AA18&lt;=0.2,"Muy Baja",IF(AA18&lt;=0.4,"Baja",IF(AA18&lt;=0.6,"Media",IF(AA18&lt;=0.8,"Alta","Muy Alta"))))),"")</f>
        <v/>
      </c>
      <c r="AC18" s="201" t="str">
        <f t="shared" ref="AC18" si="13">+AA18</f>
        <v/>
      </c>
      <c r="AD18" s="202" t="str">
        <f t="shared" ref="AD18" si="14">IFERROR(IF(AE18="","",IF(AE18&lt;=0.2,"Leve",IF(AE18&lt;=0.4,"Menor",IF(AE18&lt;=0.6,"Moderado",IF(AE18&lt;=0.8,"Mayor","Catastrófico"))))),"")</f>
        <v/>
      </c>
      <c r="AE18" s="201" t="str">
        <f>IFERROR(IF(AND(T17="Impacto",T18="Impacto"),(AE9-(+AE9*W18)),IF(T18="Impacto",($P$15-(+$P$15*W18)),IF(T18="Probabilidad",AE9,""))),"")</f>
        <v/>
      </c>
      <c r="AF18" s="203" t="str">
        <f t="shared" ref="AF18" si="15">IFERROR(IF(OR(AND(AB18="Muy Baja",AD18="Leve"),AND(AB18="Muy Baja",AD18="Menor"),AND(AB18="Baja",AD18="Leve")),"Bajo",IF(OR(AND(AB18="Muy baja",AD18="Moderado"),AND(AB18="Baja",AD18="Menor"),AND(AB18="Baja",AD18="Moderado"),AND(AB18="Media",AD18="Leve"),AND(AB18="Media",AD18="Menor"),AND(AB18="Media",AD18="Moderado"),AND(AB18="Alta",AD18="Leve"),AND(AB18="Alta",AD18="Menor")),"Moderado",IF(OR(AND(AB18="Muy Baja",AD18="Mayor"),AND(AB18="Baja",AD18="Mayor"),AND(AB18="Media",AD18="Mayor"),AND(AB18="Alta",AD18="Moderado"),AND(AB18="Alta",AD18="Mayor"),AND(AB18="Muy Alta",AD18="Leve"),AND(AB18="Muy Alta",AD18="Menor"),AND(AB18="Muy Alta",AD18="Moderado"),AND(AB18="Muy Alta",AD18="Mayor")),"Alto",IF(OR(AND(AB18="Muy Baja",AD18="Catastrófico"),AND(AB18="Baja",AD18="Catastrófico"),AND(AB18="Media",AD18="Catastrófico"),AND(AB18="Alta",AD18="Catastrófico"),AND(AB18="Muy Alta",AD18="Catastrófico")),"Extremo","")))),"")</f>
        <v/>
      </c>
      <c r="AG18" s="150"/>
      <c r="AH18" s="233"/>
      <c r="AI18" s="238" t="s">
        <v>348</v>
      </c>
      <c r="AJ18" s="238" t="s">
        <v>351</v>
      </c>
      <c r="AK18" s="235" t="s">
        <v>335</v>
      </c>
      <c r="AL18" s="206"/>
      <c r="AM18" s="198"/>
      <c r="AN18" s="207"/>
      <c r="AO18" s="292"/>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ht="56.25" customHeight="1" x14ac:dyDescent="0.3">
      <c r="A19" s="271"/>
      <c r="B19" s="271"/>
      <c r="C19" s="245"/>
      <c r="D19" s="268"/>
      <c r="E19" s="249"/>
      <c r="F19" s="252"/>
      <c r="G19" s="249"/>
      <c r="H19" s="255"/>
      <c r="I19" s="257"/>
      <c r="J19" s="259"/>
      <c r="K19" s="283"/>
      <c r="L19" s="275"/>
      <c r="M19" s="286"/>
      <c r="N19" s="136">
        <f>IF(NOT(ISERROR(MATCH(M19,_xlfn.ANCHORARRAY(H32),0))),L34&amp;"Por favor no seleccionar los criterios de impacto",M19)</f>
        <v>0</v>
      </c>
      <c r="O19" s="283"/>
      <c r="P19" s="275"/>
      <c r="Q19" s="289"/>
      <c r="R19" s="210">
        <v>4</v>
      </c>
      <c r="S19" s="209"/>
      <c r="T19" s="200" t="str">
        <f t="shared" ref="T19:T21" si="16">IF(OR(U19="Preventivo",U19="Detectivo"),"Probabilidad",IF(U19="Correctivo","Impacto",""))</f>
        <v/>
      </c>
      <c r="U19" s="150"/>
      <c r="V19" s="150"/>
      <c r="W19" s="201" t="str">
        <f t="shared" si="8"/>
        <v/>
      </c>
      <c r="X19" s="150"/>
      <c r="Y19" s="150"/>
      <c r="Z19" s="150"/>
      <c r="AA19" s="211" t="str">
        <f>IFERROR(IF(AND(T17="Probabilidad",T19="Probabilidad"),(AC17-(+AC17*W19)),IF(AND(T17="Impacto",T19="Probabilidad"),(AC16-(+AC16*W19)),IF(T19="Impacto",AC17,""))),"")</f>
        <v/>
      </c>
      <c r="AB19" s="202" t="str">
        <f t="shared" si="1"/>
        <v/>
      </c>
      <c r="AC19" s="201" t="str">
        <f t="shared" si="9"/>
        <v/>
      </c>
      <c r="AD19" s="202" t="str">
        <f t="shared" si="3"/>
        <v/>
      </c>
      <c r="AE19" s="201" t="str">
        <f>IFERROR(IF(AND(T17="Impacto",T19="Impacto"),(AE17-(+AE17*W19)),IF(AND(T17="Probabilidad",T19="Impacto"),(AE16-(+AE16*W19)),IF(T19="Probabilidad",AE17,""))),"")</f>
        <v/>
      </c>
      <c r="AF19" s="203" t="str">
        <f>IFERROR(IF(OR(AND(AB19="Muy Baja",AD19="Leve"),AND(AB19="Muy Baja",AD19="Menor"),AND(AB19="Baja",AD19="Leve")),"Bajo",IF(OR(AND(AB19="Muy baja",AD19="Moderado"),AND(AB19="Baja",AD19="Menor"),AND(AB19="Baja",AD19="Moderado"),AND(AB19="Media",AD19="Leve"),AND(AB19="Media",AD19="Menor"),AND(AB19="Media",AD19="Moderado"),AND(AB19="Alta",AD19="Leve"),AND(AB19="Alta",AD19="Menor")),"Moderado",IF(OR(AND(AB19="Muy Baja",AD19="Mayor"),AND(AB19="Baja",AD19="Mayor"),AND(AB19="Media",AD19="Mayor"),AND(AB19="Alta",AD19="Moderado"),AND(AB19="Alta",AD19="Mayor"),AND(AB19="Muy Alta",AD19="Leve"),AND(AB19="Muy Alta",AD19="Menor"),AND(AB19="Muy Alta",AD19="Moderado"),AND(AB19="Muy Alta",AD19="Mayor")),"Alto",IF(OR(AND(AB19="Muy Baja",AD19="Catastrófico"),AND(AB19="Baja",AD19="Catastrófico"),AND(AB19="Media",AD19="Catastrófico"),AND(AB19="Alta",AD19="Catastrófico"),AND(AB19="Muy Alta",AD19="Catastrófico")),"Extremo","")))),"")</f>
        <v/>
      </c>
      <c r="AG19" s="150"/>
      <c r="AH19" s="233"/>
      <c r="AI19" s="235" t="s">
        <v>325</v>
      </c>
      <c r="AJ19" s="235" t="s">
        <v>352</v>
      </c>
      <c r="AK19" s="235" t="s">
        <v>326</v>
      </c>
      <c r="AL19" s="206"/>
      <c r="AM19" s="198"/>
      <c r="AN19" s="207"/>
      <c r="AO19" s="292"/>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1:72" ht="140.25" customHeight="1" x14ac:dyDescent="0.3">
      <c r="A20" s="271"/>
      <c r="B20" s="271"/>
      <c r="C20" s="245"/>
      <c r="D20" s="268"/>
      <c r="E20" s="249"/>
      <c r="F20" s="252"/>
      <c r="G20" s="249"/>
      <c r="H20" s="255"/>
      <c r="I20" s="257"/>
      <c r="J20" s="259"/>
      <c r="K20" s="283"/>
      <c r="L20" s="275"/>
      <c r="M20" s="286"/>
      <c r="N20" s="136">
        <f>IF(NOT(ISERROR(MATCH(M20,_xlfn.ANCHORARRAY(H33),0))),L35&amp;"Por favor no seleccionar los criterios de impacto",M20)</f>
        <v>0</v>
      </c>
      <c r="O20" s="283"/>
      <c r="P20" s="275"/>
      <c r="Q20" s="289"/>
      <c r="R20" s="210">
        <v>5</v>
      </c>
      <c r="S20" s="209"/>
      <c r="T20" s="200" t="str">
        <f t="shared" si="16"/>
        <v/>
      </c>
      <c r="U20" s="150"/>
      <c r="V20" s="150"/>
      <c r="W20" s="201" t="str">
        <f t="shared" si="8"/>
        <v/>
      </c>
      <c r="X20" s="150"/>
      <c r="Y20" s="150"/>
      <c r="Z20" s="150"/>
      <c r="AA20" s="211" t="str">
        <f>IFERROR(IF(AND(T19="Probabilidad",T20="Probabilidad"),(AC19-(+AC19*W20)),IF(AND(T19="Impacto",T20="Probabilidad"),(AC17-(+AC17*W20)),IF(T20="Impacto",AC19,""))),"")</f>
        <v/>
      </c>
      <c r="AB20" s="202" t="str">
        <f t="shared" si="1"/>
        <v/>
      </c>
      <c r="AC20" s="201" t="str">
        <f t="shared" si="9"/>
        <v/>
      </c>
      <c r="AD20" s="202" t="str">
        <f t="shared" si="3"/>
        <v/>
      </c>
      <c r="AE20" s="201" t="str">
        <f>IFERROR(IF(AND(T19="Impacto",T20="Impacto"),(AE19-(+AE19*W20)),IF(AND(T19="Probabilidad",T20="Impacto"),(AE17-(+AE17*W20)),IF(T20="Probabilidad",AE19,""))),"")</f>
        <v/>
      </c>
      <c r="AF20" s="203" t="str">
        <f t="shared" ref="AF20:AF21" si="17">IFERROR(IF(OR(AND(AB20="Muy Baja",AD20="Leve"),AND(AB20="Muy Baja",AD20="Menor"),AND(AB20="Baja",AD20="Leve")),"Bajo",IF(OR(AND(AB20="Muy baja",AD20="Moderado"),AND(AB20="Baja",AD20="Menor"),AND(AB20="Baja",AD20="Moderado"),AND(AB20="Media",AD20="Leve"),AND(AB20="Media",AD20="Menor"),AND(AB20="Media",AD20="Moderado"),AND(AB20="Alta",AD20="Leve"),AND(AB20="Alta",AD20="Menor")),"Moderado",IF(OR(AND(AB20="Muy Baja",AD20="Mayor"),AND(AB20="Baja",AD20="Mayor"),AND(AB20="Media",AD20="Mayor"),AND(AB20="Alta",AD20="Moderado"),AND(AB20="Alta",AD20="Mayor"),AND(AB20="Muy Alta",AD20="Leve"),AND(AB20="Muy Alta",AD20="Menor"),AND(AB20="Muy Alta",AD20="Moderado"),AND(AB20="Muy Alta",AD20="Mayor")),"Alto",IF(OR(AND(AB20="Muy Baja",AD20="Catastrófico"),AND(AB20="Baja",AD20="Catastrófico"),AND(AB20="Media",AD20="Catastrófico"),AND(AB20="Alta",AD20="Catastrófico"),AND(AB20="Muy Alta",AD20="Catastrófico")),"Extremo","")))),"")</f>
        <v/>
      </c>
      <c r="AG20" s="150"/>
      <c r="AH20" s="233"/>
      <c r="AI20" s="233" t="s">
        <v>318</v>
      </c>
      <c r="AJ20" s="235" t="s">
        <v>352</v>
      </c>
      <c r="AK20" s="239" t="s">
        <v>319</v>
      </c>
      <c r="AL20" s="206"/>
      <c r="AM20" s="198"/>
      <c r="AN20" s="207"/>
      <c r="AO20" s="292"/>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1:72" x14ac:dyDescent="0.3">
      <c r="A21" s="272"/>
      <c r="B21" s="272"/>
      <c r="C21" s="246"/>
      <c r="D21" s="269"/>
      <c r="E21" s="250"/>
      <c r="F21" s="253"/>
      <c r="G21" s="250"/>
      <c r="H21" s="256"/>
      <c r="I21" s="257"/>
      <c r="J21" s="260"/>
      <c r="K21" s="284"/>
      <c r="L21" s="276"/>
      <c r="M21" s="287"/>
      <c r="N21" s="136">
        <f>IF(NOT(ISERROR(MATCH(M21,_xlfn.ANCHORARRAY(H34),0))),L36&amp;"Por favor no seleccionar los criterios de impacto",M21)</f>
        <v>0</v>
      </c>
      <c r="O21" s="284"/>
      <c r="P21" s="276"/>
      <c r="Q21" s="290"/>
      <c r="R21" s="210">
        <v>6</v>
      </c>
      <c r="S21" s="209"/>
      <c r="T21" s="200" t="str">
        <f t="shared" si="16"/>
        <v/>
      </c>
      <c r="U21" s="150"/>
      <c r="V21" s="150"/>
      <c r="W21" s="201" t="str">
        <f t="shared" si="8"/>
        <v/>
      </c>
      <c r="X21" s="150"/>
      <c r="Y21" s="150"/>
      <c r="Z21" s="150"/>
      <c r="AA21" s="211" t="str">
        <f>IFERROR(IF(AND(T20="Probabilidad",T21="Probabilidad"),(AC20-(+AC20*W21)),IF(AND(T20="Impacto",T21="Probabilidad"),(AC19-(+AC19*W21)),IF(T21="Impacto",AC20,""))),"")</f>
        <v/>
      </c>
      <c r="AB21" s="202" t="str">
        <f t="shared" si="1"/>
        <v/>
      </c>
      <c r="AC21" s="201" t="str">
        <f t="shared" si="9"/>
        <v/>
      </c>
      <c r="AD21" s="202" t="str">
        <f t="shared" si="3"/>
        <v/>
      </c>
      <c r="AE21" s="201" t="str">
        <f>IFERROR(IF(AND(T20="Impacto",T21="Impacto"),(AE20-(+AE20*W21)),IF(AND(T20="Probabilidad",T21="Impacto"),(AE19-(+AE19*W21)),IF(T21="Probabilidad",AE20,""))),"")</f>
        <v/>
      </c>
      <c r="AF21" s="203" t="str">
        <f t="shared" si="17"/>
        <v/>
      </c>
      <c r="AG21" s="150"/>
      <c r="AH21" s="233"/>
      <c r="AI21" s="240"/>
      <c r="AJ21" s="240"/>
      <c r="AK21" s="240"/>
      <c r="AL21" s="206"/>
      <c r="AM21" s="198"/>
      <c r="AN21" s="207"/>
      <c r="AO21" s="292"/>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1:72" ht="82.5" x14ac:dyDescent="0.3">
      <c r="A22" s="270"/>
      <c r="B22" s="270"/>
      <c r="C22" s="244">
        <v>3</v>
      </c>
      <c r="D22" s="267" t="s">
        <v>210</v>
      </c>
      <c r="E22" s="248" t="s">
        <v>128</v>
      </c>
      <c r="F22" s="251" t="s">
        <v>327</v>
      </c>
      <c r="G22" s="248" t="s">
        <v>328</v>
      </c>
      <c r="H22" s="254" t="s">
        <v>349</v>
      </c>
      <c r="I22" s="257" t="s">
        <v>121</v>
      </c>
      <c r="J22" s="258">
        <v>365</v>
      </c>
      <c r="K22" s="282" t="str">
        <f>IF(J22&lt;=0,"",IF(J22&lt;=2,"Muy Baja",IF(J22&lt;=24,"Baja",IF(J22&lt;=500,"Media",IF(J22&lt;=5000,"Alta","Muy Alta")))))</f>
        <v>Media</v>
      </c>
      <c r="L22" s="274">
        <f>IF(K22="","",IF(K22="Muy Baja",0.2,IF(K22="Baja",0.4,IF(K22="Media",0.6,IF(K22="Alta",0.8,IF(K22="Muy Alta",1,))))))</f>
        <v>0.6</v>
      </c>
      <c r="M22" s="285" t="s">
        <v>148</v>
      </c>
      <c r="N22" s="136" t="str">
        <f>IF(NOT(ISERROR(MATCH(M22,'Tabla Impacto'!$B$221:$B$223,0))),'Tabla Impacto'!$F$223&amp;"Por favor no seleccionar los criterios de impacto(Afectación Económica o presupuestal y Pérdida Reputacional)",M22)</f>
        <v xml:space="preserve">     El riesgo afecta la imagen de de la entidad con efecto publicitario sostenido a nivel de sector administrativo, nivel departamental o municipal</v>
      </c>
      <c r="O22" s="282" t="str">
        <f>IF(OR(N22='Tabla Impacto'!$C$11,N22='Tabla Impacto'!$D$11),"Leve",IF(OR(N22='Tabla Impacto'!$C$12,N22='Tabla Impacto'!$D$12),"Menor",IF(OR(N22='Tabla Impacto'!$C$13,N22='Tabla Impacto'!$D$13),"Moderado",IF(OR(N22='Tabla Impacto'!$C$14,N22='Tabla Impacto'!$D$14),"Mayor",IF(OR(N22='Tabla Impacto'!$C$15,N22='Tabla Impacto'!$D$15),"Catastrófico","")))))</f>
        <v>Mayor</v>
      </c>
      <c r="P22" s="274">
        <f>IF(O22="","",IF(O22="Leve",0.2,IF(O22="Menor",0.4,IF(O22="Moderado",0.6,IF(O22="Mayor",0.8,IF(O22="Catastrófico",1,))))))</f>
        <v>0.8</v>
      </c>
      <c r="Q22" s="288" t="str">
        <f>IF(OR(AND(K22="Muy Baja",O22="Leve"),AND(K22="Muy Baja",O22="Menor"),AND(K22="Baja",O22="Leve")),"Bajo",IF(OR(AND(K22="Muy baja",O22="Moderado"),AND(K22="Baja",O22="Menor"),AND(K22="Baja",O22="Moderado"),AND(K22="Media",O22="Leve"),AND(K22="Media",O22="Menor"),AND(K22="Media",O22="Moderado"),AND(K22="Alta",O22="Leve"),AND(K22="Alta",O22="Menor")),"Moderado",IF(OR(AND(K22="Muy Baja",O22="Mayor"),AND(K22="Baja",O22="Mayor"),AND(K22="Media",O22="Mayor"),AND(K22="Alta",O22="Moderado"),AND(K22="Alta",O22="Mayor"),AND(K22="Muy Alta",O22="Leve"),AND(K22="Muy Alta",O22="Menor"),AND(K22="Muy Alta",O22="Moderado"),AND(K22="Muy Alta",O22="Mayor")),"Alto",IF(OR(AND(K22="Muy Baja",O22="Catastrófico"),AND(K22="Baja",O22="Catastrófico"),AND(K22="Media",O22="Catastrófico"),AND(K22="Alta",O22="Catastrófico"),AND(K22="Muy Alta",O22="Catastrófico")),"Extremo",""))))</f>
        <v>Alto</v>
      </c>
      <c r="R22" s="210">
        <v>1</v>
      </c>
      <c r="S22" s="209" t="s">
        <v>329</v>
      </c>
      <c r="T22" s="200" t="str">
        <f>IF(OR(U22="Preventivo",U22="Detectivo"),"Probabilidad",IF(U22="Correctivo","Impacto",""))</f>
        <v>Probabilidad</v>
      </c>
      <c r="U22" s="150" t="s">
        <v>14</v>
      </c>
      <c r="V22" s="150" t="s">
        <v>9</v>
      </c>
      <c r="W22" s="201" t="str">
        <f>IF(AND(U22="Preventivo",V22="Automático"),"50%",IF(AND(U22="Preventivo",V22="Manual"),"40%",IF(AND(U22="Detectivo",V22="Automático"),"40%",IF(AND(U22="Detectivo",V22="Manual"),"30%",IF(AND(U22="Correctivo",V22="Automático"),"35%",IF(AND(U22="Correctivo",V22="Manual"),"25%",""))))))</f>
        <v>40%</v>
      </c>
      <c r="X22" s="150" t="s">
        <v>19</v>
      </c>
      <c r="Y22" s="150" t="s">
        <v>22</v>
      </c>
      <c r="Z22" s="150" t="s">
        <v>115</v>
      </c>
      <c r="AA22" s="211">
        <f>IFERROR(IF(T22="Probabilidad",(L22-(+L22*W22)),IF(T22="Impacto",L22,"")),"")</f>
        <v>0.36</v>
      </c>
      <c r="AB22" s="202" t="str">
        <f>IFERROR(IF(AA22="","",IF(AA22&lt;=0.2,"Muy Baja",IF(AA22&lt;=0.4,"Baja",IF(AA22&lt;=0.6,"Media",IF(AA22&lt;=0.8,"Alta","Muy Alta"))))),"")</f>
        <v>Baja</v>
      </c>
      <c r="AC22" s="201">
        <f>+AA22</f>
        <v>0.36</v>
      </c>
      <c r="AD22" s="202" t="str">
        <f t="shared" si="3"/>
        <v>Mayor</v>
      </c>
      <c r="AE22" s="201">
        <f>IFERROR(IF(T22="Impacto",(P22-(+P22*W22)),IF(T22="Probabilidad",P22,"")),"")</f>
        <v>0.8</v>
      </c>
      <c r="AF22" s="203" t="str">
        <f>IFERROR(IF(OR(AND(AB22="Muy Baja",AD22="Leve"),AND(AB22="Muy Baja",AD22="Menor"),AND(AB22="Baja",AD22="Leve")),"Bajo",IF(OR(AND(AB22="Muy baja",AD22="Moderado"),AND(AB22="Baja",AD22="Menor"),AND(AB22="Baja",AD22="Moderado"),AND(AB22="Media",AD22="Leve"),AND(AB22="Media",AD22="Menor"),AND(AB22="Media",AD22="Moderado"),AND(AB22="Alta",AD22="Leve"),AND(AB22="Alta",AD22="Menor")),"Moderado",IF(OR(AND(AB22="Muy Baja",AD22="Mayor"),AND(AB22="Baja",AD22="Mayor"),AND(AB22="Media",AD22="Mayor"),AND(AB22="Alta",AD22="Moderado"),AND(AB22="Alta",AD22="Mayor"),AND(AB22="Muy Alta",AD22="Leve"),AND(AB22="Muy Alta",AD22="Menor"),AND(AB22="Muy Alta",AD22="Moderado"),AND(AB22="Muy Alta",AD22="Mayor")),"Alto",IF(OR(AND(AB22="Muy Baja",AD22="Catastrófico"),AND(AB22="Baja",AD22="Catastrófico"),AND(AB22="Media",AD22="Catastrófico"),AND(AB22="Alta",AD22="Catastrófico"),AND(AB22="Muy Alta",AD22="Catastrófico")),"Extremo","")))),"")</f>
        <v>Alto</v>
      </c>
      <c r="AG22" s="150" t="s">
        <v>130</v>
      </c>
      <c r="AH22" s="233" t="s">
        <v>308</v>
      </c>
      <c r="AI22" s="235" t="s">
        <v>330</v>
      </c>
      <c r="AJ22" s="235" t="s">
        <v>331</v>
      </c>
      <c r="AK22" s="235" t="s">
        <v>287</v>
      </c>
      <c r="AL22" s="206"/>
      <c r="AM22" s="198"/>
      <c r="AN22" s="207"/>
      <c r="AO22" s="292" t="s">
        <v>230</v>
      </c>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row>
    <row r="23" spans="1:72" ht="76.5" x14ac:dyDescent="0.3">
      <c r="A23" s="271"/>
      <c r="B23" s="271"/>
      <c r="C23" s="245"/>
      <c r="D23" s="268"/>
      <c r="E23" s="249"/>
      <c r="F23" s="252"/>
      <c r="G23" s="249"/>
      <c r="H23" s="255"/>
      <c r="I23" s="257"/>
      <c r="J23" s="280"/>
      <c r="K23" s="283"/>
      <c r="L23" s="275"/>
      <c r="M23" s="286"/>
      <c r="N23" s="136">
        <f>IF(NOT(ISERROR(MATCH(M23,_xlfn.ANCHORARRAY(H36),0))),L38&amp;"Por favor no seleccionar los criterios de impacto",M23)</f>
        <v>0</v>
      </c>
      <c r="O23" s="283"/>
      <c r="P23" s="275"/>
      <c r="Q23" s="289"/>
      <c r="R23" s="210">
        <v>2</v>
      </c>
      <c r="S23" s="209" t="s">
        <v>350</v>
      </c>
      <c r="T23" s="200" t="str">
        <f>IF(OR(U23="Preventivo",U23="Detectivo"),"Probabilidad",IF(U23="Correctivo","Impacto",""))</f>
        <v>Probabilidad</v>
      </c>
      <c r="U23" s="150" t="s">
        <v>14</v>
      </c>
      <c r="V23" s="150" t="s">
        <v>9</v>
      </c>
      <c r="W23" s="201" t="str">
        <f t="shared" ref="W23:W28" si="18">IF(AND(U23="Preventivo",V23="Automático"),"50%",IF(AND(U23="Preventivo",V23="Manual"),"40%",IF(AND(U23="Detectivo",V23="Automático"),"40%",IF(AND(U23="Detectivo",V23="Manual"),"30%",IF(AND(U23="Correctivo",V23="Automático"),"35%",IF(AND(U23="Correctivo",V23="Manual"),"25%",""))))))</f>
        <v>40%</v>
      </c>
      <c r="X23" s="150" t="s">
        <v>19</v>
      </c>
      <c r="Y23" s="150" t="s">
        <v>22</v>
      </c>
      <c r="Z23" s="150" t="s">
        <v>115</v>
      </c>
      <c r="AA23" s="212">
        <f>IFERROR(IF(AND(T22="Probabilidad",T23="Probabilidad"),(AC22-(+AC22*W23)),IF(T23="Probabilidad",(L22-(+L22*W23)),IF(T23="Impacto",AC22,""))),"")</f>
        <v>0.216</v>
      </c>
      <c r="AB23" s="202" t="str">
        <f t="shared" si="1"/>
        <v>Baja</v>
      </c>
      <c r="AC23" s="201">
        <f t="shared" ref="AC23:AC28" si="19">+AA23</f>
        <v>0.216</v>
      </c>
      <c r="AD23" s="202" t="str">
        <f t="shared" si="3"/>
        <v>Mayor</v>
      </c>
      <c r="AE23" s="201">
        <f>IFERROR(IF(AND(T22="Impacto",T23="Impacto"),(AE15-(+AE15*W23)),IF(T23="Impacto",($P$22-(+$P$22*W23)),IF(T23="Probabilidad",AE15,""))),"")</f>
        <v>0.8</v>
      </c>
      <c r="AF23" s="203" t="str">
        <f t="shared" ref="AF23:AF24" si="20">IFERROR(IF(OR(AND(AB23="Muy Baja",AD23="Leve"),AND(AB23="Muy Baja",AD23="Menor"),AND(AB23="Baja",AD23="Leve")),"Bajo",IF(OR(AND(AB23="Muy baja",AD23="Moderado"),AND(AB23="Baja",AD23="Menor"),AND(AB23="Baja",AD23="Moderado"),AND(AB23="Media",AD23="Leve"),AND(AB23="Media",AD23="Menor"),AND(AB23="Media",AD23="Moderado"),AND(AB23="Alta",AD23="Leve"),AND(AB23="Alta",AD23="Menor")),"Moderado",IF(OR(AND(AB23="Muy Baja",AD23="Mayor"),AND(AB23="Baja",AD23="Mayor"),AND(AB23="Media",AD23="Mayor"),AND(AB23="Alta",AD23="Moderado"),AND(AB23="Alta",AD23="Mayor"),AND(AB23="Muy Alta",AD23="Leve"),AND(AB23="Muy Alta",AD23="Menor"),AND(AB23="Muy Alta",AD23="Moderado"),AND(AB23="Muy Alta",AD23="Mayor")),"Alto",IF(OR(AND(AB23="Muy Baja",AD23="Catastrófico"),AND(AB23="Baja",AD23="Catastrófico"),AND(AB23="Media",AD23="Catastrófico"),AND(AB23="Alta",AD23="Catastrófico"),AND(AB23="Muy Alta",AD23="Catastrófico")),"Extremo","")))),"")</f>
        <v>Alto</v>
      </c>
      <c r="AG23" s="150" t="s">
        <v>130</v>
      </c>
      <c r="AH23" s="233" t="s">
        <v>308</v>
      </c>
      <c r="AI23" s="235" t="s">
        <v>332</v>
      </c>
      <c r="AJ23" s="235"/>
      <c r="AK23" s="235" t="s">
        <v>287</v>
      </c>
      <c r="AL23" s="206"/>
      <c r="AM23" s="198"/>
      <c r="AN23" s="207"/>
      <c r="AO23" s="292"/>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row>
    <row r="24" spans="1:72" ht="49.5" x14ac:dyDescent="0.3">
      <c r="A24" s="271"/>
      <c r="B24" s="271"/>
      <c r="C24" s="245"/>
      <c r="D24" s="268"/>
      <c r="E24" s="249"/>
      <c r="F24" s="252"/>
      <c r="G24" s="249"/>
      <c r="H24" s="255"/>
      <c r="I24" s="257"/>
      <c r="J24" s="259"/>
      <c r="K24" s="283"/>
      <c r="L24" s="275"/>
      <c r="M24" s="286"/>
      <c r="N24" s="136">
        <f>IF(NOT(ISERROR(MATCH(M24,_xlfn.ANCHORARRAY(H37),0))),L39&amp;"Por favor no seleccionar los criterios de impacto",M24)</f>
        <v>0</v>
      </c>
      <c r="O24" s="283"/>
      <c r="P24" s="275"/>
      <c r="Q24" s="289"/>
      <c r="R24" s="210">
        <v>3</v>
      </c>
      <c r="S24" s="209"/>
      <c r="T24" s="200" t="str">
        <f>IF(OR(U24="Preventivo",U24="Detectivo"),"Probabilidad",IF(U24="Correctivo","Impacto",""))</f>
        <v/>
      </c>
      <c r="U24" s="150"/>
      <c r="V24" s="150"/>
      <c r="W24" s="201" t="str">
        <f t="shared" si="18"/>
        <v/>
      </c>
      <c r="X24" s="150"/>
      <c r="Y24" s="150"/>
      <c r="Z24" s="150"/>
      <c r="AA24" s="211" t="str">
        <f>IFERROR(IF(AND(T23="Probabilidad",T24="Probabilidad"),(AC23-(+AC23*W24)),IF(AND(T23="Impacto",T24="Probabilidad"),(AC22-(+AC22*W24)),IF(T24="Impacto",AC23,""))),"")</f>
        <v/>
      </c>
      <c r="AB24" s="202" t="str">
        <f t="shared" si="1"/>
        <v/>
      </c>
      <c r="AC24" s="201" t="str">
        <f t="shared" si="19"/>
        <v/>
      </c>
      <c r="AD24" s="202" t="str">
        <f t="shared" si="3"/>
        <v/>
      </c>
      <c r="AE24" s="201" t="str">
        <f>IFERROR(IF(AND(T23="Impacto",T24="Impacto"),(AE23-(+AE23*W24)),IF(AND(T23="Probabilidad",T24="Impacto"),(AE22-(+AE22*W24)),IF(T24="Probabilidad",AE23,""))),"")</f>
        <v/>
      </c>
      <c r="AF24" s="203" t="str">
        <f t="shared" si="20"/>
        <v/>
      </c>
      <c r="AG24" s="150"/>
      <c r="AH24" s="233" t="s">
        <v>308</v>
      </c>
      <c r="AI24" s="235" t="s">
        <v>333</v>
      </c>
      <c r="AJ24" s="235" t="s">
        <v>369</v>
      </c>
      <c r="AK24" s="235" t="s">
        <v>326</v>
      </c>
      <c r="AL24" s="206"/>
      <c r="AM24" s="198"/>
      <c r="AN24" s="207"/>
      <c r="AO24" s="292"/>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ht="33" x14ac:dyDescent="0.3">
      <c r="A25" s="271"/>
      <c r="B25" s="271"/>
      <c r="C25" s="245"/>
      <c r="D25" s="268"/>
      <c r="E25" s="249"/>
      <c r="F25" s="252"/>
      <c r="G25" s="249"/>
      <c r="H25" s="255"/>
      <c r="I25" s="257"/>
      <c r="J25" s="259"/>
      <c r="K25" s="283"/>
      <c r="L25" s="275"/>
      <c r="M25" s="286"/>
      <c r="N25" s="136">
        <f>IF(NOT(ISERROR(MATCH(M25,_xlfn.ANCHORARRAY(H38),0))),L40&amp;"Por favor no seleccionar los criterios de impacto",M25)</f>
        <v>0</v>
      </c>
      <c r="O25" s="283"/>
      <c r="P25" s="275"/>
      <c r="Q25" s="289"/>
      <c r="R25" s="210">
        <v>4</v>
      </c>
      <c r="S25" s="209"/>
      <c r="T25" s="200" t="str">
        <f t="shared" ref="T25:T28" si="21">IF(OR(U25="Preventivo",U25="Detectivo"),"Probabilidad",IF(U25="Correctivo","Impacto",""))</f>
        <v/>
      </c>
      <c r="U25" s="150"/>
      <c r="V25" s="150"/>
      <c r="W25" s="201" t="str">
        <f t="shared" si="18"/>
        <v/>
      </c>
      <c r="X25" s="150"/>
      <c r="Y25" s="150"/>
      <c r="Z25" s="150"/>
      <c r="AA25" s="211" t="str">
        <f t="shared" ref="AA25" si="22">IFERROR(IF(AND(T24="Probabilidad",T25="Probabilidad"),(AC24-(+AC24*W25)),IF(AND(T24="Impacto",T25="Probabilidad"),(AC23-(+AC23*W25)),IF(T25="Impacto",AC24,""))),"")</f>
        <v/>
      </c>
      <c r="AB25" s="202" t="str">
        <f t="shared" si="1"/>
        <v/>
      </c>
      <c r="AC25" s="201" t="str">
        <f t="shared" si="19"/>
        <v/>
      </c>
      <c r="AD25" s="202" t="str">
        <f t="shared" si="3"/>
        <v/>
      </c>
      <c r="AE25" s="201" t="str">
        <f t="shared" ref="AE25" si="23">IFERROR(IF(AND(T24="Impacto",T25="Impacto"),(AE24-(+AE24*W25)),IF(AND(T24="Probabilidad",T25="Impacto"),(AE23-(+AE23*W25)),IF(T25="Probabilidad",AE24,""))),"")</f>
        <v/>
      </c>
      <c r="AF25" s="203" t="str">
        <f>IFERROR(IF(OR(AND(AB25="Muy Baja",AD25="Leve"),AND(AB25="Muy Baja",AD25="Menor"),AND(AB25="Baja",AD25="Leve")),"Bajo",IF(OR(AND(AB25="Muy baja",AD25="Moderado"),AND(AB25="Baja",AD25="Menor"),AND(AB25="Baja",AD25="Moderado"),AND(AB25="Media",AD25="Leve"),AND(AB25="Media",AD25="Menor"),AND(AB25="Media",AD25="Moderado"),AND(AB25="Alta",AD25="Leve"),AND(AB25="Alta",AD25="Menor")),"Moderado",IF(OR(AND(AB25="Muy Baja",AD25="Mayor"),AND(AB25="Baja",AD25="Mayor"),AND(AB25="Media",AD25="Mayor"),AND(AB25="Alta",AD25="Moderado"),AND(AB25="Alta",AD25="Mayor"),AND(AB25="Muy Alta",AD25="Leve"),AND(AB25="Muy Alta",AD25="Menor"),AND(AB25="Muy Alta",AD25="Moderado"),AND(AB25="Muy Alta",AD25="Mayor")),"Alto",IF(OR(AND(AB25="Muy Baja",AD25="Catastrófico"),AND(AB25="Baja",AD25="Catastrófico"),AND(AB25="Media",AD25="Catastrófico"),AND(AB25="Alta",AD25="Catastrófico"),AND(AB25="Muy Alta",AD25="Catastrófico")),"Extremo","")))),"")</f>
        <v/>
      </c>
      <c r="AG25" s="150"/>
      <c r="AH25" s="233" t="s">
        <v>309</v>
      </c>
      <c r="AI25" s="235" t="s">
        <v>366</v>
      </c>
      <c r="AJ25" s="235" t="s">
        <v>334</v>
      </c>
      <c r="AK25" s="235" t="s">
        <v>319</v>
      </c>
      <c r="AL25" s="206"/>
      <c r="AM25" s="198"/>
      <c r="AN25" s="207"/>
      <c r="AO25" s="292"/>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ht="51" x14ac:dyDescent="0.3">
      <c r="A26" s="271"/>
      <c r="B26" s="271"/>
      <c r="C26" s="245"/>
      <c r="D26" s="268"/>
      <c r="E26" s="249"/>
      <c r="F26" s="252"/>
      <c r="G26" s="249"/>
      <c r="H26" s="255"/>
      <c r="I26" s="257"/>
      <c r="J26" s="259"/>
      <c r="K26" s="283"/>
      <c r="L26" s="275"/>
      <c r="M26" s="286"/>
      <c r="N26" s="136"/>
      <c r="O26" s="283"/>
      <c r="P26" s="275"/>
      <c r="Q26" s="289"/>
      <c r="R26" s="210"/>
      <c r="S26" s="209"/>
      <c r="T26" s="200"/>
      <c r="U26" s="150"/>
      <c r="V26" s="150"/>
      <c r="W26" s="201"/>
      <c r="X26" s="150"/>
      <c r="Y26" s="150"/>
      <c r="Z26" s="150"/>
      <c r="AA26" s="211"/>
      <c r="AB26" s="202"/>
      <c r="AC26" s="201"/>
      <c r="AD26" s="202"/>
      <c r="AE26" s="201"/>
      <c r="AF26" s="203"/>
      <c r="AG26" s="150"/>
      <c r="AH26" s="233"/>
      <c r="AI26" s="235" t="s">
        <v>367</v>
      </c>
      <c r="AJ26" s="235" t="s">
        <v>369</v>
      </c>
      <c r="AK26" s="235" t="s">
        <v>368</v>
      </c>
      <c r="AL26" s="206"/>
      <c r="AM26" s="198"/>
      <c r="AN26" s="207"/>
      <c r="AO26" s="292"/>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1:72" ht="58.5" customHeight="1" x14ac:dyDescent="0.3">
      <c r="A27" s="271"/>
      <c r="B27" s="271"/>
      <c r="C27" s="245"/>
      <c r="D27" s="268"/>
      <c r="E27" s="249"/>
      <c r="F27" s="252"/>
      <c r="G27" s="249"/>
      <c r="H27" s="255"/>
      <c r="I27" s="257"/>
      <c r="J27" s="280"/>
      <c r="K27" s="283"/>
      <c r="L27" s="275"/>
      <c r="M27" s="286"/>
      <c r="N27" s="136">
        <f>IF(NOT(ISERROR(MATCH(M27,_xlfn.ANCHORARRAY(H39),0))),L41&amp;"Por favor no seleccionar los criterios de impacto",M27)</f>
        <v>0</v>
      </c>
      <c r="O27" s="283"/>
      <c r="P27" s="275"/>
      <c r="Q27" s="289"/>
      <c r="R27" s="210">
        <v>5</v>
      </c>
      <c r="S27" s="209"/>
      <c r="T27" s="200" t="str">
        <f t="shared" si="21"/>
        <v/>
      </c>
      <c r="U27" s="150"/>
      <c r="V27" s="150"/>
      <c r="W27" s="201" t="str">
        <f t="shared" si="18"/>
        <v/>
      </c>
      <c r="X27" s="150"/>
      <c r="Y27" s="150"/>
      <c r="Z27" s="150"/>
      <c r="AA27" s="211" t="str">
        <f>IFERROR(IF(AND(T25="Probabilidad",T27="Probabilidad"),(AC25-(+AC25*W27)),IF(AND(T25="Impacto",T27="Probabilidad"),(AC24-(+AC24*W27)),IF(T27="Impacto",AC25,""))),"")</f>
        <v/>
      </c>
      <c r="AB27" s="202" t="str">
        <f t="shared" si="1"/>
        <v/>
      </c>
      <c r="AC27" s="201" t="str">
        <f t="shared" si="19"/>
        <v/>
      </c>
      <c r="AD27" s="202" t="str">
        <f t="shared" si="3"/>
        <v/>
      </c>
      <c r="AE27" s="201" t="str">
        <f>IFERROR(IF(AND(T25="Impacto",T27="Impacto"),(AE25-(+AE25*W27)),IF(AND(T25="Probabilidad",T27="Impacto"),(AE24-(+AE24*W27)),IF(T27="Probabilidad",AE25,""))),"")</f>
        <v/>
      </c>
      <c r="AF27" s="203" t="str">
        <f t="shared" ref="AF27:AF28" si="24">IFERROR(IF(OR(AND(AB27="Muy Baja",AD27="Leve"),AND(AB27="Muy Baja",AD27="Menor"),AND(AB27="Baja",AD27="Leve")),"Bajo",IF(OR(AND(AB27="Muy baja",AD27="Moderado"),AND(AB27="Baja",AD27="Menor"),AND(AB27="Baja",AD27="Moderado"),AND(AB27="Media",AD27="Leve"),AND(AB27="Media",AD27="Menor"),AND(AB27="Media",AD27="Moderado"),AND(AB27="Alta",AD27="Leve"),AND(AB27="Alta",AD27="Menor")),"Moderado",IF(OR(AND(AB27="Muy Baja",AD27="Mayor"),AND(AB27="Baja",AD27="Mayor"),AND(AB27="Media",AD27="Mayor"),AND(AB27="Alta",AD27="Moderado"),AND(AB27="Alta",AD27="Mayor"),AND(AB27="Muy Alta",AD27="Leve"),AND(AB27="Muy Alta",AD27="Menor"),AND(AB27="Muy Alta",AD27="Moderado"),AND(AB27="Muy Alta",AD27="Mayor")),"Alto",IF(OR(AND(AB27="Muy Baja",AD27="Catastrófico"),AND(AB27="Baja",AD27="Catastrófico"),AND(AB27="Media",AD27="Catastrófico"),AND(AB27="Alta",AD27="Catastrófico"),AND(AB27="Muy Alta",AD27="Catastrófico")),"Extremo","")))),"")</f>
        <v/>
      </c>
      <c r="AG27" s="150"/>
      <c r="AH27" s="233"/>
      <c r="AI27" s="235" t="s">
        <v>325</v>
      </c>
      <c r="AJ27" s="235" t="s">
        <v>352</v>
      </c>
      <c r="AK27" s="235" t="s">
        <v>326</v>
      </c>
      <c r="AL27" s="206"/>
      <c r="AM27" s="198"/>
      <c r="AN27" s="207"/>
      <c r="AO27" s="292"/>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1:72" ht="161.25" customHeight="1" x14ac:dyDescent="0.3">
      <c r="A28" s="272"/>
      <c r="B28" s="272"/>
      <c r="C28" s="246"/>
      <c r="D28" s="269"/>
      <c r="E28" s="250"/>
      <c r="F28" s="253"/>
      <c r="G28" s="250"/>
      <c r="H28" s="256"/>
      <c r="I28" s="257"/>
      <c r="J28" s="281"/>
      <c r="K28" s="284"/>
      <c r="L28" s="276"/>
      <c r="M28" s="287"/>
      <c r="N28" s="136">
        <f>IF(NOT(ISERROR(MATCH(M28,_xlfn.ANCHORARRAY(H40),0))),L48&amp;"Por favor no seleccionar los criterios de impacto",M28)</f>
        <v>0</v>
      </c>
      <c r="O28" s="284"/>
      <c r="P28" s="276"/>
      <c r="Q28" s="290"/>
      <c r="R28" s="210">
        <v>6</v>
      </c>
      <c r="S28" s="209"/>
      <c r="T28" s="200" t="str">
        <f t="shared" si="21"/>
        <v/>
      </c>
      <c r="U28" s="150"/>
      <c r="V28" s="150"/>
      <c r="W28" s="201" t="str">
        <f t="shared" si="18"/>
        <v/>
      </c>
      <c r="X28" s="150"/>
      <c r="Y28" s="150"/>
      <c r="Z28" s="150"/>
      <c r="AA28" s="211" t="str">
        <f>IFERROR(IF(AND(T27="Probabilidad",T28="Probabilidad"),(AC27-(+AC27*W28)),IF(AND(T27="Impacto",T28="Probabilidad"),(AC25-(+AC25*W28)),IF(T28="Impacto",AC27,""))),"")</f>
        <v/>
      </c>
      <c r="AB28" s="202" t="str">
        <f t="shared" si="1"/>
        <v/>
      </c>
      <c r="AC28" s="201" t="str">
        <f t="shared" si="19"/>
        <v/>
      </c>
      <c r="AD28" s="202" t="str">
        <f t="shared" si="3"/>
        <v/>
      </c>
      <c r="AE28" s="201" t="str">
        <f>IFERROR(IF(AND(T27="Impacto",T28="Impacto"),(AE27-(+AE27*W28)),IF(AND(T27="Probabilidad",T28="Impacto"),(AE25-(+AE25*W28)),IF(T28="Probabilidad",AE27,""))),"")</f>
        <v/>
      </c>
      <c r="AF28" s="203" t="str">
        <f t="shared" si="24"/>
        <v/>
      </c>
      <c r="AG28" s="150"/>
      <c r="AH28" s="233"/>
      <c r="AI28" s="233" t="s">
        <v>318</v>
      </c>
      <c r="AJ28" s="235" t="s">
        <v>352</v>
      </c>
      <c r="AK28" s="239" t="s">
        <v>319</v>
      </c>
      <c r="AL28" s="206"/>
      <c r="AM28" s="198"/>
      <c r="AN28" s="207"/>
      <c r="AO28" s="292"/>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row>
    <row r="29" spans="1:72" ht="89.25" x14ac:dyDescent="0.3">
      <c r="A29" s="277"/>
      <c r="B29" s="277"/>
      <c r="C29" s="244">
        <v>4</v>
      </c>
      <c r="D29" s="247" t="s">
        <v>210</v>
      </c>
      <c r="E29" s="248" t="s">
        <v>128</v>
      </c>
      <c r="F29" s="251" t="s">
        <v>338</v>
      </c>
      <c r="G29" s="248" t="s">
        <v>339</v>
      </c>
      <c r="H29" s="254" t="s">
        <v>340</v>
      </c>
      <c r="I29" s="257" t="s">
        <v>121</v>
      </c>
      <c r="J29" s="258">
        <v>365</v>
      </c>
      <c r="K29" s="278" t="str">
        <f>IF(J29&lt;=0,"",IF(J29&lt;=2,"Muy Baja",IF(J29&lt;=24,"Baja",IF(J29&lt;=500,"Media",IF(J29&lt;=5000,"Alta","Muy Alta")))))</f>
        <v>Media</v>
      </c>
      <c r="L29" s="279">
        <f>IF(K29="","",IF(K29="Muy Baja",0.2,IF(K29="Baja",0.4,IF(K29="Media",0.6,IF(K29="Alta",0.8,IF(K29="Muy Alta",1,))))))</f>
        <v>0.6</v>
      </c>
      <c r="M29" s="263" t="s">
        <v>148</v>
      </c>
      <c r="N29" s="262" t="str">
        <f>IF(NOT(ISERROR(MATCH(M29,'Tabla Impacto'!$B$221:$B$223,0))),'Tabla Impacto'!$F$223&amp;"Por favor no seleccionar los criterios de impacto(Afectación Económica o presupuestal y Pérdida Reputacional)",M29)</f>
        <v xml:space="preserve">     El riesgo afecta la imagen de de la entidad con efecto publicitario sostenido a nivel de sector administrativo, nivel departamental o municipal</v>
      </c>
      <c r="O29" s="278" t="str">
        <f>IF(OR(N29='Tabla Impacto'!$C$11,N29='Tabla Impacto'!$D$11),"Leve",IF(OR(N29='Tabla Impacto'!$C$12,N29='Tabla Impacto'!$D$12),"Menor",IF(OR(N29='Tabla Impacto'!$C$13,N29='Tabla Impacto'!$D$13),"Moderado",IF(OR(N29='Tabla Impacto'!$C$14,N29='Tabla Impacto'!$D$14),"Mayor",IF(OR(N29='Tabla Impacto'!$C$15,N29='Tabla Impacto'!$D$15),"Catastrófico","")))))</f>
        <v>Mayor</v>
      </c>
      <c r="P29" s="279">
        <f>IF(O29="","",IF(O29="Leve",0.2,IF(O29="Menor",0.4,IF(O29="Moderado",0.6,IF(O29="Mayor",0.8,IF(O29="Catastrófico",1,))))))</f>
        <v>0.8</v>
      </c>
      <c r="Q29" s="319" t="str">
        <f>IF(OR(AND(K29="Muy Baja",O29="Leve"),AND(K29="Muy Baja",O29="Menor"),AND(K29="Baja",O29="Leve")),"Bajo",IF(OR(AND(K29="Muy baja",O29="Moderado"),AND(K29="Baja",O29="Menor"),AND(K29="Baja",O29="Moderado"),AND(K29="Media",O29="Leve"),AND(K29="Media",O29="Menor"),AND(K29="Media",O29="Moderado"),AND(K29="Alta",O29="Leve"),AND(K29="Alta",O29="Menor")),"Moderado",IF(OR(AND(K29="Muy Baja",O29="Mayor"),AND(K29="Baja",O29="Mayor"),AND(K29="Media",O29="Mayor"),AND(K29="Alta",O29="Moderado"),AND(K29="Alta",O29="Mayor"),AND(K29="Muy Alta",O29="Leve"),AND(K29="Muy Alta",O29="Menor"),AND(K29="Muy Alta",O29="Moderado"),AND(K29="Muy Alta",O29="Mayor")),"Alto",IF(OR(AND(K29="Muy Baja",O29="Catastrófico"),AND(K29="Baja",O29="Catastrófico"),AND(K29="Media",O29="Catastrófico"),AND(K29="Alta",O29="Catastrófico"),AND(K29="Muy Alta",O29="Catastrófico")),"Extremo",""))))</f>
        <v>Alto</v>
      </c>
      <c r="R29" s="210">
        <v>1</v>
      </c>
      <c r="S29" s="209" t="s">
        <v>353</v>
      </c>
      <c r="T29" s="200" t="str">
        <f>IF(OR(U29="Preventivo",U29="Detectivo"),"Probabilidad",IF(U29="Correctivo","Impacto",""))</f>
        <v>Probabilidad</v>
      </c>
      <c r="U29" s="150" t="s">
        <v>14</v>
      </c>
      <c r="V29" s="150" t="s">
        <v>9</v>
      </c>
      <c r="W29" s="201" t="str">
        <f>IF(AND(U29="Preventivo",V29="Automático"),"50%",IF(AND(U29="Preventivo",V29="Manual"),"40%",IF(AND(U29="Detectivo",V29="Automático"),"40%",IF(AND(U29="Detectivo",V29="Manual"),"30%",IF(AND(U29="Correctivo",V29="Automático"),"35%",IF(AND(U29="Correctivo",V29="Manual"),"25%",""))))))</f>
        <v>40%</v>
      </c>
      <c r="X29" s="150" t="s">
        <v>19</v>
      </c>
      <c r="Y29" s="150" t="s">
        <v>22</v>
      </c>
      <c r="Z29" s="150" t="s">
        <v>115</v>
      </c>
      <c r="AA29" s="211">
        <f>IFERROR(IF(T29="Probabilidad",(L29-(+L29*W29)),IF(T29="Impacto",L29,"")),"")</f>
        <v>0.36</v>
      </c>
      <c r="AB29" s="202" t="str">
        <f>IFERROR(IF(AA29="","",IF(AA29&lt;=0.2,"Muy Baja",IF(AA29&lt;=0.4,"Baja",IF(AA29&lt;=0.6,"Media",IF(AA29&lt;=0.8,"Alta","Muy Alta"))))),"")</f>
        <v>Baja</v>
      </c>
      <c r="AC29" s="201">
        <f>+AA29</f>
        <v>0.36</v>
      </c>
      <c r="AD29" s="202" t="str">
        <f>IFERROR(IF(AE29="","",IF(AE29&lt;=0.2,"Leve",IF(AE29&lt;=0.4,"Menor",IF(AE29&lt;=0.6,"Moderado",IF(AE29&lt;=0.8,"Mayor","Catastrófico"))))),"")</f>
        <v>Mayor</v>
      </c>
      <c r="AE29" s="201">
        <f>IFERROR(IF(T29="Impacto",(P29-(+P29*W29)),IF(T29="Probabilidad",P29,"")),"")</f>
        <v>0.8</v>
      </c>
      <c r="AF29" s="203" t="str">
        <f>IFERROR(IF(OR(AND(AB29="Muy Baja",AD29="Leve"),AND(AB29="Muy Baja",AD29="Menor"),AND(AB29="Baja",AD29="Leve")),"Bajo",IF(OR(AND(AB29="Muy baja",AD29="Moderado"),AND(AB29="Baja",AD29="Menor"),AND(AB29="Baja",AD29="Moderado"),AND(AB29="Media",AD29="Leve"),AND(AB29="Media",AD29="Menor"),AND(AB29="Media",AD29="Moderado"),AND(AB29="Alta",AD29="Leve"),AND(AB29="Alta",AD29="Menor")),"Moderado",IF(OR(AND(AB29="Muy Baja",AD29="Mayor"),AND(AB29="Baja",AD29="Mayor"),AND(AB29="Media",AD29="Mayor"),AND(AB29="Alta",AD29="Moderado"),AND(AB29="Alta",AD29="Mayor"),AND(AB29="Muy Alta",AD29="Leve"),AND(AB29="Muy Alta",AD29="Menor"),AND(AB29="Muy Alta",AD29="Moderado"),AND(AB29="Muy Alta",AD29="Mayor")),"Alto",IF(OR(AND(AB29="Muy Baja",AD29="Catastrófico"),AND(AB29="Baja",AD29="Catastrófico"),AND(AB29="Media",AD29="Catastrófico"),AND(AB29="Alta",AD29="Catastrófico"),AND(AB29="Muy Alta",AD29="Catastrófico")),"Extremo","")))),"")</f>
        <v>Alto</v>
      </c>
      <c r="AG29" s="150" t="s">
        <v>130</v>
      </c>
      <c r="AH29" s="233" t="s">
        <v>303</v>
      </c>
      <c r="AI29" s="235" t="s">
        <v>361</v>
      </c>
      <c r="AJ29" s="235" t="s">
        <v>356</v>
      </c>
      <c r="AK29" s="235" t="s">
        <v>357</v>
      </c>
      <c r="AL29" s="206"/>
      <c r="AM29" s="198"/>
      <c r="AN29" s="207"/>
      <c r="AO29" s="292" t="s">
        <v>230</v>
      </c>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row>
    <row r="30" spans="1:72" ht="63.75" x14ac:dyDescent="0.3">
      <c r="A30" s="277"/>
      <c r="B30" s="277"/>
      <c r="C30" s="245"/>
      <c r="D30" s="247"/>
      <c r="E30" s="249"/>
      <c r="F30" s="252"/>
      <c r="G30" s="249"/>
      <c r="H30" s="255"/>
      <c r="I30" s="257"/>
      <c r="J30" s="259"/>
      <c r="K30" s="278"/>
      <c r="L30" s="279"/>
      <c r="M30" s="263"/>
      <c r="N30" s="262">
        <f>IF(NOT(ISERROR(MATCH(M30,_xlfn.ANCHORARRAY(H48),0))),L50&amp;"Por favor no seleccionar los criterios de impacto",M30)</f>
        <v>0</v>
      </c>
      <c r="O30" s="278"/>
      <c r="P30" s="279"/>
      <c r="Q30" s="319"/>
      <c r="R30" s="210">
        <v>2</v>
      </c>
      <c r="S30" s="209"/>
      <c r="T30" s="200" t="str">
        <f>IF(OR(U30="Preventivo",U30="Detectivo"),"Probabilidad",IF(U30="Correctivo","Impacto",""))</f>
        <v/>
      </c>
      <c r="U30" s="150"/>
      <c r="V30" s="150"/>
      <c r="W30" s="201" t="str">
        <f t="shared" ref="W30:W35" si="25">IF(AND(U30="Preventivo",V30="Automático"),"50%",IF(AND(U30="Preventivo",V30="Manual"),"40%",IF(AND(U30="Detectivo",V30="Automático"),"40%",IF(AND(U30="Detectivo",V30="Manual"),"30%",IF(AND(U30="Correctivo",V30="Automático"),"35%",IF(AND(U30="Correctivo",V30="Manual"),"25%",""))))))</f>
        <v/>
      </c>
      <c r="X30" s="150"/>
      <c r="Y30" s="150"/>
      <c r="Z30" s="150"/>
      <c r="AA30" s="211" t="str">
        <f>IFERROR(IF(AND(T29="Probabilidad",T30="Probabilidad"),(AC29-(+AC29*W30)),IF(T30="Probabilidad",(L29-(+L29*W30)),IF(T30="Impacto",AC29,""))),"")</f>
        <v/>
      </c>
      <c r="AB30" s="202" t="str">
        <f t="shared" si="1"/>
        <v/>
      </c>
      <c r="AC30" s="201" t="str">
        <f t="shared" ref="AC30:AC35" si="26">+AA30</f>
        <v/>
      </c>
      <c r="AD30" s="202" t="str">
        <f t="shared" si="3"/>
        <v/>
      </c>
      <c r="AE30" s="201" t="str">
        <f>IFERROR(IF(AND(T29="Impacto",T30="Impacto"),(AE22-(+AE22*W30)),IF(T30="Impacto",($P$29-(+$P$29*W30)),IF(T30="Probabilidad",AE22,""))),"")</f>
        <v/>
      </c>
      <c r="AF30" s="203" t="str">
        <f t="shared" ref="AF30:AF32" si="27">IFERROR(IF(OR(AND(AB30="Muy Baja",AD30="Leve"),AND(AB30="Muy Baja",AD30="Menor"),AND(AB30="Baja",AD30="Leve")),"Bajo",IF(OR(AND(AB30="Muy baja",AD30="Moderado"),AND(AB30="Baja",AD30="Menor"),AND(AB30="Baja",AD30="Moderado"),AND(AB30="Media",AD30="Leve"),AND(AB30="Media",AD30="Menor"),AND(AB30="Media",AD30="Moderado"),AND(AB30="Alta",AD30="Leve"),AND(AB30="Alta",AD30="Menor")),"Moderado",IF(OR(AND(AB30="Muy Baja",AD30="Mayor"),AND(AB30="Baja",AD30="Mayor"),AND(AB30="Media",AD30="Mayor"),AND(AB30="Alta",AD30="Moderado"),AND(AB30="Alta",AD30="Mayor"),AND(AB30="Muy Alta",AD30="Leve"),AND(AB30="Muy Alta",AD30="Menor"),AND(AB30="Muy Alta",AD30="Moderado"),AND(AB30="Muy Alta",AD30="Mayor")),"Alto",IF(OR(AND(AB30="Muy Baja",AD30="Catastrófico"),AND(AB30="Baja",AD30="Catastrófico"),AND(AB30="Media",AD30="Catastrófico"),AND(AB30="Alta",AD30="Catastrófico"),AND(AB30="Muy Alta",AD30="Catastrófico")),"Extremo","")))),"")</f>
        <v/>
      </c>
      <c r="AG30" s="150"/>
      <c r="AH30" s="233"/>
      <c r="AI30" s="235" t="s">
        <v>358</v>
      </c>
      <c r="AJ30" s="235" t="s">
        <v>356</v>
      </c>
      <c r="AK30" s="235" t="s">
        <v>359</v>
      </c>
      <c r="AL30" s="206"/>
      <c r="AM30" s="198"/>
      <c r="AN30" s="207"/>
      <c r="AO30" s="292"/>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row>
    <row r="31" spans="1:72" ht="38.25" x14ac:dyDescent="0.3">
      <c r="A31" s="277"/>
      <c r="B31" s="277"/>
      <c r="C31" s="245"/>
      <c r="D31" s="247"/>
      <c r="E31" s="249"/>
      <c r="F31" s="252"/>
      <c r="G31" s="249"/>
      <c r="H31" s="255"/>
      <c r="I31" s="257"/>
      <c r="J31" s="259"/>
      <c r="K31" s="278"/>
      <c r="L31" s="279"/>
      <c r="M31" s="263"/>
      <c r="N31" s="262"/>
      <c r="O31" s="278"/>
      <c r="P31" s="279"/>
      <c r="Q31" s="319"/>
      <c r="R31" s="210"/>
      <c r="S31" s="209"/>
      <c r="T31" s="200"/>
      <c r="U31" s="150"/>
      <c r="V31" s="150"/>
      <c r="W31" s="201"/>
      <c r="X31" s="150"/>
      <c r="Y31" s="150"/>
      <c r="Z31" s="150"/>
      <c r="AA31" s="211"/>
      <c r="AB31" s="202"/>
      <c r="AC31" s="201"/>
      <c r="AD31" s="202"/>
      <c r="AE31" s="201"/>
      <c r="AF31" s="203"/>
      <c r="AG31" s="150"/>
      <c r="AH31" s="233"/>
      <c r="AI31" s="235" t="s">
        <v>336</v>
      </c>
      <c r="AJ31" s="235" t="s">
        <v>337</v>
      </c>
      <c r="AK31" s="235" t="s">
        <v>326</v>
      </c>
      <c r="AL31" s="206"/>
      <c r="AM31" s="198"/>
      <c r="AN31" s="207"/>
      <c r="AO31" s="292"/>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row>
    <row r="32" spans="1:72" ht="99" x14ac:dyDescent="0.3">
      <c r="A32" s="277"/>
      <c r="B32" s="277"/>
      <c r="C32" s="245"/>
      <c r="D32" s="247"/>
      <c r="E32" s="249"/>
      <c r="F32" s="252"/>
      <c r="G32" s="249"/>
      <c r="H32" s="255"/>
      <c r="I32" s="257"/>
      <c r="J32" s="259"/>
      <c r="K32" s="278"/>
      <c r="L32" s="279"/>
      <c r="M32" s="263"/>
      <c r="N32" s="262">
        <f>IF(NOT(ISERROR(MATCH(M32,_xlfn.ANCHORARRAY(H49),0))),L51&amp;"Por favor no seleccionar los criterios de impacto",M32)</f>
        <v>0</v>
      </c>
      <c r="O32" s="278"/>
      <c r="P32" s="279"/>
      <c r="Q32" s="319"/>
      <c r="R32" s="210">
        <v>3</v>
      </c>
      <c r="S32" s="208"/>
      <c r="T32" s="200" t="str">
        <f>IF(OR(U32="Preventivo",U32="Detectivo"),"Probabilidad",IF(U32="Correctivo","Impacto",""))</f>
        <v/>
      </c>
      <c r="U32" s="150"/>
      <c r="V32" s="150"/>
      <c r="W32" s="201" t="str">
        <f t="shared" si="25"/>
        <v/>
      </c>
      <c r="X32" s="150"/>
      <c r="Y32" s="150"/>
      <c r="Z32" s="150"/>
      <c r="AA32" s="211" t="str">
        <f>IFERROR(IF(AND(T30="Probabilidad",T32="Probabilidad"),(AC30-(+AC30*W32)),IF(AND(T30="Impacto",T32="Probabilidad"),(AC29-(+AC29*W32)),IF(T32="Impacto",AC30,""))),"")</f>
        <v/>
      </c>
      <c r="AB32" s="202" t="str">
        <f t="shared" si="1"/>
        <v/>
      </c>
      <c r="AC32" s="201" t="str">
        <f t="shared" si="26"/>
        <v/>
      </c>
      <c r="AD32" s="202" t="str">
        <f t="shared" si="3"/>
        <v/>
      </c>
      <c r="AE32" s="201" t="str">
        <f>IFERROR(IF(AND(T30="Impacto",T32="Impacto"),(AE30-(+AE30*W32)),IF(AND(T30="Probabilidad",T32="Impacto"),(AE29-(+AE29*W32)),IF(T32="Probabilidad",AE30,""))),"")</f>
        <v/>
      </c>
      <c r="AF32" s="203" t="str">
        <f t="shared" si="27"/>
        <v/>
      </c>
      <c r="AG32" s="150"/>
      <c r="AH32" s="233"/>
      <c r="AI32" s="233" t="s">
        <v>318</v>
      </c>
      <c r="AJ32" s="233" t="s">
        <v>313</v>
      </c>
      <c r="AK32" s="239" t="s">
        <v>319</v>
      </c>
      <c r="AL32" s="206"/>
      <c r="AM32" s="198"/>
      <c r="AN32" s="207"/>
      <c r="AO32" s="292"/>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row>
    <row r="33" spans="1:72" x14ac:dyDescent="0.3">
      <c r="A33" s="277"/>
      <c r="B33" s="277"/>
      <c r="C33" s="245"/>
      <c r="D33" s="247"/>
      <c r="E33" s="249"/>
      <c r="F33" s="252"/>
      <c r="G33" s="249"/>
      <c r="H33" s="255"/>
      <c r="I33" s="257"/>
      <c r="J33" s="259"/>
      <c r="K33" s="278"/>
      <c r="L33" s="279"/>
      <c r="M33" s="263"/>
      <c r="N33" s="262">
        <f>IF(NOT(ISERROR(MATCH(M33,_xlfn.ANCHORARRAY(H50),0))),L52&amp;"Por favor no seleccionar los criterios de impacto",M33)</f>
        <v>0</v>
      </c>
      <c r="O33" s="278"/>
      <c r="P33" s="279"/>
      <c r="Q33" s="319"/>
      <c r="R33" s="210">
        <v>4</v>
      </c>
      <c r="S33" s="209"/>
      <c r="T33" s="200" t="str">
        <f t="shared" ref="T33:T35" si="28">IF(OR(U33="Preventivo",U33="Detectivo"),"Probabilidad",IF(U33="Correctivo","Impacto",""))</f>
        <v/>
      </c>
      <c r="U33" s="150"/>
      <c r="V33" s="150"/>
      <c r="W33" s="201" t="str">
        <f t="shared" si="25"/>
        <v/>
      </c>
      <c r="X33" s="150"/>
      <c r="Y33" s="150"/>
      <c r="Z33" s="150"/>
      <c r="AA33" s="211" t="str">
        <f>IFERROR(IF(AND(T32="Probabilidad",T33="Probabilidad"),(AC32-(+AC32*W33)),IF(AND(T32="Impacto",T33="Probabilidad"),(AC30-(+AC30*W33)),IF(T33="Impacto",AC32,""))),"")</f>
        <v/>
      </c>
      <c r="AB33" s="202" t="str">
        <f t="shared" si="1"/>
        <v/>
      </c>
      <c r="AC33" s="201" t="str">
        <f t="shared" si="26"/>
        <v/>
      </c>
      <c r="AD33" s="202" t="str">
        <f t="shared" si="3"/>
        <v/>
      </c>
      <c r="AE33" s="201" t="str">
        <f>IFERROR(IF(AND(T32="Impacto",T33="Impacto"),(AE32-(+AE32*W33)),IF(AND(T32="Probabilidad",T33="Impacto"),(AE30-(+AE30*W33)),IF(T33="Probabilidad",AE32,""))),"")</f>
        <v/>
      </c>
      <c r="AF33" s="203" t="str">
        <f>IFERROR(IF(OR(AND(AB33="Muy Baja",AD33="Leve"),AND(AB33="Muy Baja",AD33="Menor"),AND(AB33="Baja",AD33="Leve")),"Bajo",IF(OR(AND(AB33="Muy baja",AD33="Moderado"),AND(AB33="Baja",AD33="Menor"),AND(AB33="Baja",AD33="Moderado"),AND(AB33="Media",AD33="Leve"),AND(AB33="Media",AD33="Menor"),AND(AB33="Media",AD33="Moderado"),AND(AB33="Alta",AD33="Leve"),AND(AB33="Alta",AD33="Menor")),"Moderado",IF(OR(AND(AB33="Muy Baja",AD33="Mayor"),AND(AB33="Baja",AD33="Mayor"),AND(AB33="Media",AD33="Mayor"),AND(AB33="Alta",AD33="Moderado"),AND(AB33="Alta",AD33="Mayor"),AND(AB33="Muy Alta",AD33="Leve"),AND(AB33="Muy Alta",AD33="Menor"),AND(AB33="Muy Alta",AD33="Moderado"),AND(AB33="Muy Alta",AD33="Mayor")),"Alto",IF(OR(AND(AB33="Muy Baja",AD33="Catastrófico"),AND(AB33="Baja",AD33="Catastrófico"),AND(AB33="Media",AD33="Catastrófico"),AND(AB33="Alta",AD33="Catastrófico"),AND(AB33="Muy Alta",AD33="Catastrófico")),"Extremo","")))),"")</f>
        <v/>
      </c>
      <c r="AG33" s="150"/>
      <c r="AH33" s="233"/>
      <c r="AI33" s="233"/>
      <c r="AJ33" s="233"/>
      <c r="AK33" s="239"/>
      <c r="AL33" s="206"/>
      <c r="AM33" s="198"/>
      <c r="AN33" s="207"/>
      <c r="AO33" s="292"/>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row>
    <row r="34" spans="1:72" x14ac:dyDescent="0.3">
      <c r="A34" s="277"/>
      <c r="B34" s="277"/>
      <c r="C34" s="245"/>
      <c r="D34" s="247"/>
      <c r="E34" s="249"/>
      <c r="F34" s="252"/>
      <c r="G34" s="249"/>
      <c r="H34" s="255"/>
      <c r="I34" s="257"/>
      <c r="J34" s="259"/>
      <c r="K34" s="278"/>
      <c r="L34" s="279"/>
      <c r="M34" s="263"/>
      <c r="N34" s="262">
        <f>IF(NOT(ISERROR(MATCH(M34,_xlfn.ANCHORARRAY(H51),0))),L53&amp;"Por favor no seleccionar los criterios de impacto",M34)</f>
        <v>0</v>
      </c>
      <c r="O34" s="278"/>
      <c r="P34" s="279"/>
      <c r="Q34" s="319"/>
      <c r="R34" s="210">
        <v>5</v>
      </c>
      <c r="S34" s="209"/>
      <c r="T34" s="200" t="str">
        <f t="shared" si="28"/>
        <v/>
      </c>
      <c r="U34" s="150"/>
      <c r="V34" s="150"/>
      <c r="W34" s="201" t="str">
        <f t="shared" si="25"/>
        <v/>
      </c>
      <c r="X34" s="150"/>
      <c r="Y34" s="150"/>
      <c r="Z34" s="150"/>
      <c r="AA34" s="212" t="str">
        <f t="shared" ref="AA34:AA35" si="29">IFERROR(IF(AND(T33="Probabilidad",T34="Probabilidad"),(AC33-(+AC33*W34)),IF(AND(T33="Impacto",T34="Probabilidad"),(AC32-(+AC32*W34)),IF(T34="Impacto",AC33,""))),"")</f>
        <v/>
      </c>
      <c r="AB34" s="202" t="str">
        <f>IFERROR(IF(AA34="","",IF(AA34&lt;=0.2,"Muy Baja",IF(AA34&lt;=0.4,"Baja",IF(AA34&lt;=0.6,"Media",IF(AA34&lt;=0.8,"Alta","Muy Alta"))))),"")</f>
        <v/>
      </c>
      <c r="AC34" s="201" t="str">
        <f t="shared" si="26"/>
        <v/>
      </c>
      <c r="AD34" s="202" t="str">
        <f t="shared" si="3"/>
        <v/>
      </c>
      <c r="AE34" s="201" t="str">
        <f t="shared" ref="AE34:AE35" si="30">IFERROR(IF(AND(T33="Impacto",T34="Impacto"),(AE33-(+AE33*W34)),IF(AND(T33="Probabilidad",T34="Impacto"),(AE32-(+AE32*W34)),IF(T34="Probabilidad",AE33,""))),"")</f>
        <v/>
      </c>
      <c r="AF34" s="203" t="str">
        <f t="shared" ref="AF34:AF35" si="31">IFERROR(IF(OR(AND(AB34="Muy Baja",AD34="Leve"),AND(AB34="Muy Baja",AD34="Menor"),AND(AB34="Baja",AD34="Leve")),"Bajo",IF(OR(AND(AB34="Muy baja",AD34="Moderado"),AND(AB34="Baja",AD34="Menor"),AND(AB34="Baja",AD34="Moderado"),AND(AB34="Media",AD34="Leve"),AND(AB34="Media",AD34="Menor"),AND(AB34="Media",AD34="Moderado"),AND(AB34="Alta",AD34="Leve"),AND(AB34="Alta",AD34="Menor")),"Moderado",IF(OR(AND(AB34="Muy Baja",AD34="Mayor"),AND(AB34="Baja",AD34="Mayor"),AND(AB34="Media",AD34="Mayor"),AND(AB34="Alta",AD34="Moderado"),AND(AB34="Alta",AD34="Mayor"),AND(AB34="Muy Alta",AD34="Leve"),AND(AB34="Muy Alta",AD34="Menor"),AND(AB34="Muy Alta",AD34="Moderado"),AND(AB34="Muy Alta",AD34="Mayor")),"Alto",IF(OR(AND(AB34="Muy Baja",AD34="Catastrófico"),AND(AB34="Baja",AD34="Catastrófico"),AND(AB34="Media",AD34="Catastrófico"),AND(AB34="Alta",AD34="Catastrófico"),AND(AB34="Muy Alta",AD34="Catastrófico")),"Extremo","")))),"")</f>
        <v/>
      </c>
      <c r="AG34" s="150"/>
      <c r="AH34" s="233"/>
      <c r="AL34" s="206"/>
      <c r="AM34" s="198"/>
      <c r="AN34" s="207"/>
      <c r="AO34" s="292"/>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row>
    <row r="35" spans="1:72" x14ac:dyDescent="0.3">
      <c r="A35" s="277"/>
      <c r="B35" s="277"/>
      <c r="C35" s="246"/>
      <c r="D35" s="247"/>
      <c r="E35" s="250"/>
      <c r="F35" s="253"/>
      <c r="G35" s="250"/>
      <c r="H35" s="256"/>
      <c r="I35" s="257"/>
      <c r="J35" s="260"/>
      <c r="K35" s="278"/>
      <c r="L35" s="279"/>
      <c r="M35" s="263"/>
      <c r="N35" s="262">
        <f>IF(NOT(ISERROR(MATCH(M35,_xlfn.ANCHORARRAY(H52),0))),L54&amp;"Por favor no seleccionar los criterios de impacto",M35)</f>
        <v>0</v>
      </c>
      <c r="O35" s="278"/>
      <c r="P35" s="279"/>
      <c r="Q35" s="319"/>
      <c r="R35" s="210">
        <v>6</v>
      </c>
      <c r="S35" s="209"/>
      <c r="T35" s="200" t="str">
        <f t="shared" si="28"/>
        <v/>
      </c>
      <c r="U35" s="150"/>
      <c r="V35" s="150"/>
      <c r="W35" s="201" t="str">
        <f t="shared" si="25"/>
        <v/>
      </c>
      <c r="X35" s="150"/>
      <c r="Y35" s="150"/>
      <c r="Z35" s="150"/>
      <c r="AA35" s="211" t="str">
        <f t="shared" si="29"/>
        <v/>
      </c>
      <c r="AB35" s="202" t="str">
        <f t="shared" si="1"/>
        <v/>
      </c>
      <c r="AC35" s="201" t="str">
        <f t="shared" si="26"/>
        <v/>
      </c>
      <c r="AD35" s="202" t="str">
        <f t="shared" si="3"/>
        <v/>
      </c>
      <c r="AE35" s="201" t="str">
        <f t="shared" si="30"/>
        <v/>
      </c>
      <c r="AF35" s="203" t="str">
        <f t="shared" si="31"/>
        <v/>
      </c>
      <c r="AG35" s="150"/>
      <c r="AH35" s="233"/>
      <c r="AI35" s="198"/>
      <c r="AJ35" s="207"/>
      <c r="AK35" s="206"/>
      <c r="AL35" s="206"/>
      <c r="AM35" s="198"/>
      <c r="AN35" s="207"/>
      <c r="AO35" s="292"/>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row>
    <row r="36" spans="1:72" ht="89.25" x14ac:dyDescent="0.3">
      <c r="A36" s="277"/>
      <c r="B36" s="277"/>
      <c r="C36" s="244">
        <v>5</v>
      </c>
      <c r="D36" s="247" t="s">
        <v>210</v>
      </c>
      <c r="E36" s="248" t="s">
        <v>128</v>
      </c>
      <c r="F36" s="251" t="s">
        <v>342</v>
      </c>
      <c r="G36" s="248" t="s">
        <v>343</v>
      </c>
      <c r="H36" s="254" t="s">
        <v>344</v>
      </c>
      <c r="I36" s="257" t="s">
        <v>121</v>
      </c>
      <c r="J36" s="258">
        <v>365</v>
      </c>
      <c r="K36" s="278" t="str">
        <f>IF(J36&lt;=0,"",IF(J36&lt;=2,"Muy Baja",IF(J36&lt;=24,"Baja",IF(J36&lt;=500,"Media",IF(J36&lt;=5000,"Alta","Muy Alta")))))</f>
        <v>Media</v>
      </c>
      <c r="L36" s="279">
        <f>IF(K36="","",IF(K36="Muy Baja",0.2,IF(K36="Baja",0.4,IF(K36="Media",0.6,IF(K36="Alta",0.8,IF(K36="Muy Alta",1,))))))</f>
        <v>0.6</v>
      </c>
      <c r="M36" s="263" t="s">
        <v>148</v>
      </c>
      <c r="N36" s="262" t="str">
        <f>IF(NOT(ISERROR(MATCH(M36,'Tabla Impacto'!$B$221:$B$223,0))),'Tabla Impacto'!$F$223&amp;"Por favor no seleccionar los criterios de impacto(Afectación Económica o presupuestal y Pérdida Reputacional)",M36)</f>
        <v xml:space="preserve">     El riesgo afecta la imagen de de la entidad con efecto publicitario sostenido a nivel de sector administrativo, nivel departamental o municipal</v>
      </c>
      <c r="O36" s="278" t="str">
        <f>IF(OR(N36='Tabla Impacto'!$C$11,N36='Tabla Impacto'!$D$11),"Leve",IF(OR(N36='Tabla Impacto'!$C$12,N36='Tabla Impacto'!$D$12),"Menor",IF(OR(N36='Tabla Impacto'!$C$13,N36='Tabla Impacto'!$D$13),"Moderado",IF(OR(N36='Tabla Impacto'!$C$14,N36='Tabla Impacto'!$D$14),"Mayor",IF(OR(N36='Tabla Impacto'!$C$15,N36='Tabla Impacto'!$D$15),"Catastrófico","")))))</f>
        <v>Mayor</v>
      </c>
      <c r="P36" s="279">
        <f>IF(O36="","",IF(O36="Leve",0.2,IF(O36="Menor",0.4,IF(O36="Moderado",0.6,IF(O36="Mayor",0.8,IF(O36="Catastrófico",1,))))))</f>
        <v>0.8</v>
      </c>
      <c r="Q36" s="319" t="str">
        <f>IF(OR(AND(K36="Muy Baja",O36="Leve"),AND(K36="Muy Baja",O36="Menor"),AND(K36="Baja",O36="Leve")),"Bajo",IF(OR(AND(K36="Muy baja",O36="Moderado"),AND(K36="Baja",O36="Menor"),AND(K36="Baja",O36="Moderado"),AND(K36="Media",O36="Leve"),AND(K36="Media",O36="Menor"),AND(K36="Media",O36="Moderado"),AND(K36="Alta",O36="Leve"),AND(K36="Alta",O36="Menor")),"Moderado",IF(OR(AND(K36="Muy Baja",O36="Mayor"),AND(K36="Baja",O36="Mayor"),AND(K36="Media",O36="Mayor"),AND(K36="Alta",O36="Moderado"),AND(K36="Alta",O36="Mayor"),AND(K36="Muy Alta",O36="Leve"),AND(K36="Muy Alta",O36="Menor"),AND(K36="Muy Alta",O36="Moderado"),AND(K36="Muy Alta",O36="Mayor")),"Alto",IF(OR(AND(K36="Muy Baja",O36="Catastrófico"),AND(K36="Baja",O36="Catastrófico"),AND(K36="Media",O36="Catastrófico"),AND(K36="Alta",O36="Catastrófico"),AND(K36="Muy Alta",O36="Catastrófico")),"Extremo",""))))</f>
        <v>Alto</v>
      </c>
      <c r="R36" s="210">
        <v>1</v>
      </c>
      <c r="S36" s="209" t="s">
        <v>360</v>
      </c>
      <c r="T36" s="200" t="str">
        <f>IF(OR(U36="Preventivo",U36="Detectivo"),"Probabilidad",IF(U36="Correctivo","Impacto",""))</f>
        <v>Probabilidad</v>
      </c>
      <c r="U36" s="150" t="s">
        <v>14</v>
      </c>
      <c r="V36" s="150" t="s">
        <v>9</v>
      </c>
      <c r="W36" s="201" t="str">
        <f>IF(AND(U36="Preventivo",V36="Automático"),"50%",IF(AND(U36="Preventivo",V36="Manual"),"40%",IF(AND(U36="Detectivo",V36="Automático"),"40%",IF(AND(U36="Detectivo",V36="Manual"),"30%",IF(AND(U36="Correctivo",V36="Automático"),"35%",IF(AND(U36="Correctivo",V36="Manual"),"25%",""))))))</f>
        <v>40%</v>
      </c>
      <c r="X36" s="150" t="s">
        <v>19</v>
      </c>
      <c r="Y36" s="150" t="s">
        <v>22</v>
      </c>
      <c r="Z36" s="150" t="s">
        <v>115</v>
      </c>
      <c r="AA36" s="211">
        <f>IFERROR(IF(T36="Probabilidad",(L36-(+L36*W36)),IF(T36="Impacto",L36,"")),"")</f>
        <v>0.36</v>
      </c>
      <c r="AB36" s="202" t="str">
        <f>IFERROR(IF(AA36="","",IF(AA36&lt;=0.2,"Muy Baja",IF(AA36&lt;=0.4,"Baja",IF(AA36&lt;=0.6,"Media",IF(AA36&lt;=0.8,"Alta","Muy Alta"))))),"")</f>
        <v>Baja</v>
      </c>
      <c r="AC36" s="201">
        <f>+AA36</f>
        <v>0.36</v>
      </c>
      <c r="AD36" s="202" t="str">
        <f t="shared" si="3"/>
        <v>Mayor</v>
      </c>
      <c r="AE36" s="201">
        <f>IFERROR(IF(T36="Impacto",(P36-(+P36*W36)),IF(T36="Probabilidad",P36,"")),"")</f>
        <v>0.8</v>
      </c>
      <c r="AF36" s="203" t="str">
        <f>IFERROR(IF(OR(AND(AB36="Muy Baja",AD36="Leve"),AND(AB36="Muy Baja",AD36="Menor"),AND(AB36="Baja",AD36="Leve")),"Bajo",IF(OR(AND(AB36="Muy baja",AD36="Moderado"),AND(AB36="Baja",AD36="Menor"),AND(AB36="Baja",AD36="Moderado"),AND(AB36="Media",AD36="Leve"),AND(AB36="Media",AD36="Menor"),AND(AB36="Media",AD36="Moderado"),AND(AB36="Alta",AD36="Leve"),AND(AB36="Alta",AD36="Menor")),"Moderado",IF(OR(AND(AB36="Muy Baja",AD36="Mayor"),AND(AB36="Baja",AD36="Mayor"),AND(AB36="Media",AD36="Mayor"),AND(AB36="Alta",AD36="Moderado"),AND(AB36="Alta",AD36="Mayor"),AND(AB36="Muy Alta",AD36="Leve"),AND(AB36="Muy Alta",AD36="Menor"),AND(AB36="Muy Alta",AD36="Moderado"),AND(AB36="Muy Alta",AD36="Mayor")),"Alto",IF(OR(AND(AB36="Muy Baja",AD36="Catastrófico"),AND(AB36="Baja",AD36="Catastrófico"),AND(AB36="Media",AD36="Catastrófico"),AND(AB36="Alta",AD36="Catastrófico"),AND(AB36="Muy Alta",AD36="Catastrófico")),"Extremo","")))),"")</f>
        <v>Alto</v>
      </c>
      <c r="AG36" s="150" t="s">
        <v>130</v>
      </c>
      <c r="AH36" s="233" t="s">
        <v>305</v>
      </c>
      <c r="AI36" s="235" t="s">
        <v>336</v>
      </c>
      <c r="AJ36" s="235" t="s">
        <v>337</v>
      </c>
      <c r="AK36" s="235" t="s">
        <v>326</v>
      </c>
      <c r="AL36" s="206"/>
      <c r="AM36" s="198"/>
      <c r="AN36" s="207"/>
      <c r="AO36" s="292" t="s">
        <v>230</v>
      </c>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1:72" ht="99" x14ac:dyDescent="0.3">
      <c r="A37" s="277"/>
      <c r="B37" s="277"/>
      <c r="C37" s="245"/>
      <c r="D37" s="247"/>
      <c r="E37" s="249"/>
      <c r="F37" s="252"/>
      <c r="G37" s="249"/>
      <c r="H37" s="255"/>
      <c r="I37" s="257"/>
      <c r="J37" s="259"/>
      <c r="K37" s="278"/>
      <c r="L37" s="279"/>
      <c r="M37" s="263"/>
      <c r="N37" s="262">
        <f>IF(NOT(ISERROR(MATCH(M37,_xlfn.ANCHORARRAY(H54),0))),L56&amp;"Por favor no seleccionar los criterios de impacto",M37)</f>
        <v>0</v>
      </c>
      <c r="O37" s="278"/>
      <c r="P37" s="279"/>
      <c r="Q37" s="319"/>
      <c r="R37" s="210">
        <v>2</v>
      </c>
      <c r="S37" s="209"/>
      <c r="T37" s="200" t="str">
        <f>IF(OR(U37="Preventivo",U37="Detectivo"),"Probabilidad",IF(U37="Correctivo","Impacto",""))</f>
        <v/>
      </c>
      <c r="U37" s="150"/>
      <c r="V37" s="150"/>
      <c r="W37" s="201" t="str">
        <f t="shared" ref="W37:W41" si="32">IF(AND(U37="Preventivo",V37="Automático"),"50%",IF(AND(U37="Preventivo",V37="Manual"),"40%",IF(AND(U37="Detectivo",V37="Automático"),"40%",IF(AND(U37="Detectivo",V37="Manual"),"30%",IF(AND(U37="Correctivo",V37="Automático"),"35%",IF(AND(U37="Correctivo",V37="Manual"),"25%",""))))))</f>
        <v/>
      </c>
      <c r="X37" s="150"/>
      <c r="Y37" s="150"/>
      <c r="Z37" s="150"/>
      <c r="AA37" s="211" t="str">
        <f>IFERROR(IF(AND(T36="Probabilidad",T37="Probabilidad"),(AC36-(+AC36*W37)),IF(T37="Probabilidad",(L36-(+L36*W37)),IF(T37="Impacto",AC36,""))),"")</f>
        <v/>
      </c>
      <c r="AB37" s="202" t="str">
        <f t="shared" si="1"/>
        <v/>
      </c>
      <c r="AC37" s="201" t="str">
        <f t="shared" ref="AC37:AC41" si="33">+AA37</f>
        <v/>
      </c>
      <c r="AD37" s="202" t="str">
        <f t="shared" si="3"/>
        <v/>
      </c>
      <c r="AE37" s="201" t="str">
        <f>IFERROR(IF(AND(T36="Impacto",T37="Impacto"),(AE29-(+AE29*W37)),IF(T37="Impacto",($P$36-(+$P$36*W37)),IF(T37="Probabilidad",AE29,""))),"")</f>
        <v/>
      </c>
      <c r="AF37" s="203" t="str">
        <f t="shared" ref="AF37:AF38" si="34">IFERROR(IF(OR(AND(AB37="Muy Baja",AD37="Leve"),AND(AB37="Muy Baja",AD37="Menor"),AND(AB37="Baja",AD37="Leve")),"Bajo",IF(OR(AND(AB37="Muy baja",AD37="Moderado"),AND(AB37="Baja",AD37="Menor"),AND(AB37="Baja",AD37="Moderado"),AND(AB37="Media",AD37="Leve"),AND(AB37="Media",AD37="Menor"),AND(AB37="Media",AD37="Moderado"),AND(AB37="Alta",AD37="Leve"),AND(AB37="Alta",AD37="Menor")),"Moderado",IF(OR(AND(AB37="Muy Baja",AD37="Mayor"),AND(AB37="Baja",AD37="Mayor"),AND(AB37="Media",AD37="Mayor"),AND(AB37="Alta",AD37="Moderado"),AND(AB37="Alta",AD37="Mayor"),AND(AB37="Muy Alta",AD37="Leve"),AND(AB37="Muy Alta",AD37="Menor"),AND(AB37="Muy Alta",AD37="Moderado"),AND(AB37="Muy Alta",AD37="Mayor")),"Alto",IF(OR(AND(AB37="Muy Baja",AD37="Catastrófico"),AND(AB37="Baja",AD37="Catastrófico"),AND(AB37="Media",AD37="Catastrófico"),AND(AB37="Alta",AD37="Catastrófico"),AND(AB37="Muy Alta",AD37="Catastrófico")),"Extremo","")))),"")</f>
        <v/>
      </c>
      <c r="AG37" s="150"/>
      <c r="AH37" s="233"/>
      <c r="AI37" s="233" t="s">
        <v>318</v>
      </c>
      <c r="AJ37" s="233" t="s">
        <v>313</v>
      </c>
      <c r="AK37" s="239" t="s">
        <v>319</v>
      </c>
      <c r="AL37" s="206"/>
      <c r="AM37" s="198"/>
      <c r="AN37" s="207"/>
      <c r="AO37" s="292"/>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1:72" ht="45" customHeight="1" x14ac:dyDescent="0.3">
      <c r="A38" s="277"/>
      <c r="B38" s="277"/>
      <c r="C38" s="245"/>
      <c r="D38" s="247"/>
      <c r="E38" s="249"/>
      <c r="F38" s="252"/>
      <c r="G38" s="249"/>
      <c r="H38" s="255"/>
      <c r="I38" s="257"/>
      <c r="J38" s="259"/>
      <c r="K38" s="278"/>
      <c r="L38" s="279"/>
      <c r="M38" s="263"/>
      <c r="N38" s="262">
        <f>IF(NOT(ISERROR(MATCH(M38,_xlfn.ANCHORARRAY(H55),0))),L57&amp;"Por favor no seleccionar los criterios de impacto",M38)</f>
        <v>0</v>
      </c>
      <c r="O38" s="278"/>
      <c r="P38" s="279"/>
      <c r="Q38" s="319"/>
      <c r="R38" s="210">
        <v>3</v>
      </c>
      <c r="S38" s="208"/>
      <c r="T38" s="200" t="str">
        <f>IF(OR(U38="Preventivo",U38="Detectivo"),"Probabilidad",IF(U38="Correctivo","Impacto",""))</f>
        <v/>
      </c>
      <c r="U38" s="150"/>
      <c r="V38" s="150"/>
      <c r="W38" s="201" t="str">
        <f t="shared" si="32"/>
        <v/>
      </c>
      <c r="X38" s="150"/>
      <c r="Y38" s="150"/>
      <c r="Z38" s="150"/>
      <c r="AA38" s="211" t="str">
        <f>IFERROR(IF(AND(T37="Probabilidad",T38="Probabilidad"),(AC37-(+AC37*W38)),IF(AND(T37="Impacto",T38="Probabilidad"),(AC36-(+AC36*W38)),IF(T38="Impacto",AC37,""))),"")</f>
        <v/>
      </c>
      <c r="AB38" s="202" t="str">
        <f t="shared" si="1"/>
        <v/>
      </c>
      <c r="AC38" s="201" t="str">
        <f t="shared" si="33"/>
        <v/>
      </c>
      <c r="AD38" s="202" t="str">
        <f t="shared" si="3"/>
        <v/>
      </c>
      <c r="AE38" s="201" t="str">
        <f>IFERROR(IF(AND(T37="Impacto",T38="Impacto"),(AE37-(+AE37*W38)),IF(AND(T37="Probabilidad",T38="Impacto"),(AE36-(+AE36*W38)),IF(T38="Probabilidad",AE37,""))),"")</f>
        <v/>
      </c>
      <c r="AF38" s="203" t="str">
        <f t="shared" si="34"/>
        <v/>
      </c>
      <c r="AG38" s="150"/>
      <c r="AH38" s="233"/>
      <c r="AI38" s="235" t="s">
        <v>341</v>
      </c>
      <c r="AJ38" s="235" t="s">
        <v>313</v>
      </c>
      <c r="AK38" s="235" t="s">
        <v>326</v>
      </c>
      <c r="AL38" s="206"/>
      <c r="AM38" s="198"/>
      <c r="AN38" s="207"/>
      <c r="AO38" s="292"/>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row>
    <row r="39" spans="1:72" x14ac:dyDescent="0.3">
      <c r="A39" s="277"/>
      <c r="B39" s="277"/>
      <c r="C39" s="245"/>
      <c r="D39" s="247"/>
      <c r="E39" s="249"/>
      <c r="F39" s="252"/>
      <c r="G39" s="249"/>
      <c r="H39" s="255"/>
      <c r="I39" s="257"/>
      <c r="J39" s="259"/>
      <c r="K39" s="278"/>
      <c r="L39" s="279"/>
      <c r="M39" s="263"/>
      <c r="N39" s="262">
        <f>IF(NOT(ISERROR(MATCH(M39,_xlfn.ANCHORARRAY(H56),0))),L58&amp;"Por favor no seleccionar los criterios de impacto",M39)</f>
        <v>0</v>
      </c>
      <c r="O39" s="278"/>
      <c r="P39" s="279"/>
      <c r="Q39" s="319"/>
      <c r="R39" s="210">
        <v>4</v>
      </c>
      <c r="S39" s="209"/>
      <c r="T39" s="200" t="str">
        <f t="shared" ref="T39:T41" si="35">IF(OR(U39="Preventivo",U39="Detectivo"),"Probabilidad",IF(U39="Correctivo","Impacto",""))</f>
        <v/>
      </c>
      <c r="U39" s="150"/>
      <c r="V39" s="150"/>
      <c r="W39" s="201" t="str">
        <f t="shared" si="32"/>
        <v/>
      </c>
      <c r="X39" s="150"/>
      <c r="Y39" s="150"/>
      <c r="Z39" s="150"/>
      <c r="AA39" s="211" t="str">
        <f t="shared" ref="AA39:AA41" si="36">IFERROR(IF(AND(T38="Probabilidad",T39="Probabilidad"),(AC38-(+AC38*W39)),IF(AND(T38="Impacto",T39="Probabilidad"),(AC37-(+AC37*W39)),IF(T39="Impacto",AC38,""))),"")</f>
        <v/>
      </c>
      <c r="AB39" s="202" t="str">
        <f t="shared" si="1"/>
        <v/>
      </c>
      <c r="AC39" s="201" t="str">
        <f t="shared" si="33"/>
        <v/>
      </c>
      <c r="AD39" s="202" t="str">
        <f t="shared" si="3"/>
        <v/>
      </c>
      <c r="AE39" s="201" t="str">
        <f t="shared" ref="AE39:AE41" si="37">IFERROR(IF(AND(T38="Impacto",T39="Impacto"),(AE38-(+AE38*W39)),IF(AND(T38="Probabilidad",T39="Impacto"),(AE37-(+AE37*W39)),IF(T39="Probabilidad",AE38,""))),"")</f>
        <v/>
      </c>
      <c r="AF39" s="203" t="str">
        <f>IFERROR(IF(OR(AND(AB39="Muy Baja",AD39="Leve"),AND(AB39="Muy Baja",AD39="Menor"),AND(AB39="Baja",AD39="Leve")),"Bajo",IF(OR(AND(AB39="Muy baja",AD39="Moderado"),AND(AB39="Baja",AD39="Menor"),AND(AB39="Baja",AD39="Moderado"),AND(AB39="Media",AD39="Leve"),AND(AB39="Media",AD39="Menor"),AND(AB39="Media",AD39="Moderado"),AND(AB39="Alta",AD39="Leve"),AND(AB39="Alta",AD39="Menor")),"Moderado",IF(OR(AND(AB39="Muy Baja",AD39="Mayor"),AND(AB39="Baja",AD39="Mayor"),AND(AB39="Media",AD39="Mayor"),AND(AB39="Alta",AD39="Moderado"),AND(AB39="Alta",AD39="Mayor"),AND(AB39="Muy Alta",AD39="Leve"),AND(AB39="Muy Alta",AD39="Menor"),AND(AB39="Muy Alta",AD39="Moderado"),AND(AB39="Muy Alta",AD39="Mayor")),"Alto",IF(OR(AND(AB39="Muy Baja",AD39="Catastrófico"),AND(AB39="Baja",AD39="Catastrófico"),AND(AB39="Media",AD39="Catastrófico"),AND(AB39="Alta",AD39="Catastrófico"),AND(AB39="Muy Alta",AD39="Catastrófico")),"Extremo","")))),"")</f>
        <v/>
      </c>
      <c r="AG39" s="150"/>
      <c r="AH39" s="233"/>
      <c r="AI39" s="198"/>
      <c r="AJ39" s="207"/>
      <c r="AK39" s="206"/>
      <c r="AL39" s="206"/>
      <c r="AM39" s="198"/>
      <c r="AN39" s="207"/>
      <c r="AO39" s="292"/>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row>
    <row r="40" spans="1:72" x14ac:dyDescent="0.3">
      <c r="A40" s="277"/>
      <c r="B40" s="277"/>
      <c r="C40" s="245"/>
      <c r="D40" s="247"/>
      <c r="E40" s="249"/>
      <c r="F40" s="252"/>
      <c r="G40" s="249"/>
      <c r="H40" s="255"/>
      <c r="I40" s="257"/>
      <c r="J40" s="259"/>
      <c r="K40" s="278"/>
      <c r="L40" s="279"/>
      <c r="M40" s="263"/>
      <c r="N40" s="262">
        <f>IF(NOT(ISERROR(MATCH(M40,_xlfn.ANCHORARRAY(H57),0))),L59&amp;"Por favor no seleccionar los criterios de impacto",M40)</f>
        <v>0</v>
      </c>
      <c r="O40" s="278"/>
      <c r="P40" s="279"/>
      <c r="Q40" s="319"/>
      <c r="R40" s="210">
        <v>5</v>
      </c>
      <c r="S40" s="209"/>
      <c r="T40" s="200" t="str">
        <f t="shared" si="35"/>
        <v/>
      </c>
      <c r="U40" s="150"/>
      <c r="V40" s="150"/>
      <c r="W40" s="201" t="str">
        <f t="shared" si="32"/>
        <v/>
      </c>
      <c r="X40" s="150"/>
      <c r="Y40" s="150"/>
      <c r="Z40" s="150"/>
      <c r="AA40" s="211" t="str">
        <f t="shared" si="36"/>
        <v/>
      </c>
      <c r="AB40" s="202" t="str">
        <f t="shared" si="1"/>
        <v/>
      </c>
      <c r="AC40" s="201" t="str">
        <f t="shared" si="33"/>
        <v/>
      </c>
      <c r="AD40" s="202" t="str">
        <f t="shared" si="3"/>
        <v/>
      </c>
      <c r="AE40" s="201" t="str">
        <f t="shared" si="37"/>
        <v/>
      </c>
      <c r="AF40" s="203" t="str">
        <f t="shared" ref="AF40:AF41" si="38">IFERROR(IF(OR(AND(AB40="Muy Baja",AD40="Leve"),AND(AB40="Muy Baja",AD40="Menor"),AND(AB40="Baja",AD40="Leve")),"Bajo",IF(OR(AND(AB40="Muy baja",AD40="Moderado"),AND(AB40="Baja",AD40="Menor"),AND(AB40="Baja",AD40="Moderado"),AND(AB40="Media",AD40="Leve"),AND(AB40="Media",AD40="Menor"),AND(AB40="Media",AD40="Moderado"),AND(AB40="Alta",AD40="Leve"),AND(AB40="Alta",AD40="Menor")),"Moderado",IF(OR(AND(AB40="Muy Baja",AD40="Mayor"),AND(AB40="Baja",AD40="Mayor"),AND(AB40="Media",AD40="Mayor"),AND(AB40="Alta",AD40="Moderado"),AND(AB40="Alta",AD40="Mayor"),AND(AB40="Muy Alta",AD40="Leve"),AND(AB40="Muy Alta",AD40="Menor"),AND(AB40="Muy Alta",AD40="Moderado"),AND(AB40="Muy Alta",AD40="Mayor")),"Alto",IF(OR(AND(AB40="Muy Baja",AD40="Catastrófico"),AND(AB40="Baja",AD40="Catastrófico"),AND(AB40="Media",AD40="Catastrófico"),AND(AB40="Alta",AD40="Catastrófico"),AND(AB40="Muy Alta",AD40="Catastrófico")),"Extremo","")))),"")</f>
        <v/>
      </c>
      <c r="AG40" s="150"/>
      <c r="AH40" s="233"/>
      <c r="AI40" s="198"/>
      <c r="AJ40" s="207"/>
      <c r="AK40" s="206"/>
      <c r="AL40" s="206"/>
      <c r="AM40" s="198"/>
      <c r="AN40" s="207"/>
      <c r="AO40" s="292"/>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row>
    <row r="41" spans="1:72" x14ac:dyDescent="0.3">
      <c r="A41" s="277"/>
      <c r="B41" s="277"/>
      <c r="C41" s="246"/>
      <c r="D41" s="247"/>
      <c r="E41" s="250"/>
      <c r="F41" s="253"/>
      <c r="G41" s="250"/>
      <c r="H41" s="256"/>
      <c r="I41" s="257"/>
      <c r="J41" s="260"/>
      <c r="K41" s="278"/>
      <c r="L41" s="279"/>
      <c r="M41" s="263"/>
      <c r="N41" s="262">
        <f>IF(NOT(ISERROR(MATCH(M41,_xlfn.ANCHORARRAY(H58),0))),L60&amp;"Por favor no seleccionar los criterios de impacto",M41)</f>
        <v>0</v>
      </c>
      <c r="O41" s="278"/>
      <c r="P41" s="279"/>
      <c r="Q41" s="319"/>
      <c r="R41" s="210">
        <v>6</v>
      </c>
      <c r="S41" s="209"/>
      <c r="T41" s="200" t="str">
        <f t="shared" si="35"/>
        <v/>
      </c>
      <c r="U41" s="150"/>
      <c r="V41" s="150"/>
      <c r="W41" s="201" t="str">
        <f t="shared" si="32"/>
        <v/>
      </c>
      <c r="X41" s="150"/>
      <c r="Y41" s="150"/>
      <c r="Z41" s="150"/>
      <c r="AA41" s="211" t="str">
        <f t="shared" si="36"/>
        <v/>
      </c>
      <c r="AB41" s="202" t="str">
        <f t="shared" si="1"/>
        <v/>
      </c>
      <c r="AC41" s="201" t="str">
        <f t="shared" si="33"/>
        <v/>
      </c>
      <c r="AD41" s="202" t="str">
        <f t="shared" si="3"/>
        <v/>
      </c>
      <c r="AE41" s="201" t="str">
        <f t="shared" si="37"/>
        <v/>
      </c>
      <c r="AF41" s="203" t="str">
        <f t="shared" si="38"/>
        <v/>
      </c>
      <c r="AG41" s="150"/>
      <c r="AH41" s="233"/>
      <c r="AI41" s="198"/>
      <c r="AJ41" s="207"/>
      <c r="AK41" s="206"/>
      <c r="AL41" s="206"/>
      <c r="AM41" s="198"/>
      <c r="AN41" s="207"/>
      <c r="AO41" s="292"/>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row>
    <row r="42" spans="1:72" hidden="1" x14ac:dyDescent="0.3">
      <c r="A42" s="277"/>
      <c r="B42" s="277"/>
      <c r="C42" s="244">
        <v>6</v>
      </c>
      <c r="D42" s="247"/>
      <c r="E42" s="248"/>
      <c r="F42" s="251"/>
      <c r="G42" s="248"/>
      <c r="H42" s="254"/>
      <c r="I42" s="257"/>
      <c r="J42" s="258"/>
      <c r="K42" s="278" t="str">
        <f>IF(J42&lt;=0,"",IF(J42&lt;=2,"Muy Baja",IF(J42&lt;=24,"Baja",IF(J42&lt;=500,"Media",IF(J42&lt;=5000,"Alta","Muy Alta")))))</f>
        <v/>
      </c>
      <c r="L42" s="279" t="str">
        <f>IF(K42="","",IF(K42="Muy Baja",0.2,IF(K42="Baja",0.4,IF(K42="Media",0.6,IF(K42="Alta",0.8,IF(K42="Muy Alta",1,))))))</f>
        <v/>
      </c>
      <c r="M42" s="263"/>
      <c r="N42" s="262">
        <f>IF(NOT(ISERROR(MATCH(M42,'Tabla Impacto'!$B$221:$B$223,0))),'Tabla Impacto'!$F$223&amp;"Por favor no seleccionar los criterios de impacto(Afectación Económica o presupuestal y Pérdida Reputacional)",M42)</f>
        <v>0</v>
      </c>
      <c r="O42" s="278" t="str">
        <f>IF(OR(N42='Tabla Impacto'!$C$11,N42='Tabla Impacto'!$D$11),"Leve",IF(OR(N42='Tabla Impacto'!$C$12,N42='Tabla Impacto'!$D$12),"Menor",IF(OR(N42='Tabla Impacto'!$C$13,N42='Tabla Impacto'!$D$13),"Moderado",IF(OR(N42='Tabla Impacto'!$C$14,N42='Tabla Impacto'!$D$14),"Mayor",IF(OR(N42='Tabla Impacto'!$C$15,N42='Tabla Impacto'!$D$15),"Catastrófico","")))))</f>
        <v/>
      </c>
      <c r="P42" s="279" t="str">
        <f>IF(O42="","",IF(O42="Leve",0.2,IF(O42="Menor",0.4,IF(O42="Moderado",0.6,IF(O42="Mayor",0.8,IF(O42="Catastrófico",1,))))))</f>
        <v/>
      </c>
      <c r="Q42" s="319" t="str">
        <f>IF(OR(AND(K42="Muy Baja",O42="Leve"),AND(K42="Muy Baja",O42="Menor"),AND(K42="Baja",O42="Leve")),"Bajo",IF(OR(AND(K42="Muy baja",O42="Moderado"),AND(K42="Baja",O42="Menor"),AND(K42="Baja",O42="Moderado"),AND(K42="Media",O42="Leve"),AND(K42="Media",O42="Menor"),AND(K42="Media",O42="Moderado"),AND(K42="Alta",O42="Leve"),AND(K42="Alta",O42="Menor")),"Moderado",IF(OR(AND(K42="Muy Baja",O42="Mayor"),AND(K42="Baja",O42="Mayor"),AND(K42="Media",O42="Mayor"),AND(K42="Alta",O42="Moderado"),AND(K42="Alta",O42="Mayor"),AND(K42="Muy Alta",O42="Leve"),AND(K42="Muy Alta",O42="Menor"),AND(K42="Muy Alta",O42="Moderado"),AND(K42="Muy Alta",O42="Mayor")),"Alto",IF(OR(AND(K42="Muy Baja",O42="Catastrófico"),AND(K42="Baja",O42="Catastrófico"),AND(K42="Media",O42="Catastrófico"),AND(K42="Alta",O42="Catastrófico"),AND(K42="Muy Alta",O42="Catastrófico")),"Extremo",""))))</f>
        <v/>
      </c>
      <c r="R42" s="196">
        <v>1</v>
      </c>
      <c r="S42" s="224"/>
      <c r="T42" s="225" t="str">
        <f>IF(OR(U42="Preventivo",U42="Detectivo"),"Probabilidad",IF(U42="Correctivo","Impacto",""))</f>
        <v/>
      </c>
      <c r="U42" s="226"/>
      <c r="V42" s="226"/>
      <c r="W42" s="227" t="str">
        <f>IF(AND(U42="Preventivo",V42="Automático"),"50%",IF(AND(U42="Preventivo",V42="Manual"),"40%",IF(AND(U42="Detectivo",V42="Automático"),"40%",IF(AND(U42="Detectivo",V42="Manual"),"30%",IF(AND(U42="Correctivo",V42="Automático"),"35%",IF(AND(U42="Correctivo",V42="Manual"),"25%",""))))))</f>
        <v/>
      </c>
      <c r="X42" s="226"/>
      <c r="Y42" s="226"/>
      <c r="Z42" s="226"/>
      <c r="AA42" s="126" t="str">
        <f>IFERROR(IF(T42="Probabilidad",(L42-(+L42*W42)),IF(T42="Impacto",L42,"")),"")</f>
        <v/>
      </c>
      <c r="AB42" s="228" t="str">
        <f>IFERROR(IF(AA42="","",IF(AA42&lt;=0.2,"Muy Baja",IF(AA42&lt;=0.4,"Baja",IF(AA42&lt;=0.6,"Media",IF(AA42&lt;=0.8,"Alta","Muy Alta"))))),"")</f>
        <v/>
      </c>
      <c r="AC42" s="227" t="str">
        <f>+AA42</f>
        <v/>
      </c>
      <c r="AD42" s="228" t="str">
        <f t="shared" ref="AD42:AD47" si="39">IFERROR(IF(AE42="","",IF(AE42&lt;=0.2,"Leve",IF(AE42&lt;=0.4,"Menor",IF(AE42&lt;=0.6,"Moderado",IF(AE42&lt;=0.8,"Mayor","Catastrófico"))))),"")</f>
        <v/>
      </c>
      <c r="AE42" s="227" t="str">
        <f>IFERROR(IF(T42="Impacto",(P42-(+P42*W42)),IF(T42="Probabilidad",P42,"")),"")</f>
        <v/>
      </c>
      <c r="AF42" s="229" t="str">
        <f>IFERROR(IF(OR(AND(AB42="Muy Baja",AD42="Leve"),AND(AB42="Muy Baja",AD42="Menor"),AND(AB42="Baja",AD42="Leve")),"Bajo",IF(OR(AND(AB42="Muy baja",AD42="Moderado"),AND(AB42="Baja",AD42="Menor"),AND(AB42="Baja",AD42="Moderado"),AND(AB42="Media",AD42="Leve"),AND(AB42="Media",AD42="Menor"),AND(AB42="Media",AD42="Moderado"),AND(AB42="Alta",AD42="Leve"),AND(AB42="Alta",AD42="Menor")),"Moderado",IF(OR(AND(AB42="Muy Baja",AD42="Mayor"),AND(AB42="Baja",AD42="Mayor"),AND(AB42="Media",AD42="Mayor"),AND(AB42="Alta",AD42="Moderado"),AND(AB42="Alta",AD42="Mayor"),AND(AB42="Muy Alta",AD42="Leve"),AND(AB42="Muy Alta",AD42="Menor"),AND(AB42="Muy Alta",AD42="Moderado"),AND(AB42="Muy Alta",AD42="Mayor")),"Alto",IF(OR(AND(AB42="Muy Baja",AD42="Catastrófico"),AND(AB42="Baja",AD42="Catastrófico"),AND(AB42="Media",AD42="Catastrófico"),AND(AB42="Alta",AD42="Catastrófico"),AND(AB42="Muy Alta",AD42="Catastrófico")),"Extremo","")))),"")</f>
        <v/>
      </c>
      <c r="AG42" s="226"/>
      <c r="AH42" s="199"/>
      <c r="AI42" s="230"/>
      <c r="AJ42" s="230"/>
      <c r="AK42" s="230"/>
      <c r="AL42" s="230"/>
      <c r="AM42" s="230"/>
      <c r="AN42" s="231"/>
      <c r="AO42" s="273"/>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row>
    <row r="43" spans="1:72" hidden="1" x14ac:dyDescent="0.3">
      <c r="A43" s="277"/>
      <c r="B43" s="277"/>
      <c r="C43" s="245"/>
      <c r="D43" s="247"/>
      <c r="E43" s="249"/>
      <c r="F43" s="252"/>
      <c r="G43" s="249"/>
      <c r="H43" s="255"/>
      <c r="I43" s="257"/>
      <c r="J43" s="259"/>
      <c r="K43" s="278"/>
      <c r="L43" s="279"/>
      <c r="M43" s="263"/>
      <c r="N43" s="262">
        <f>IF(NOT(ISERROR(MATCH(M43,_xlfn.ANCHORARRAY(H60),0))),L62&amp;"Por favor no seleccionar los criterios de impacto",M43)</f>
        <v>0</v>
      </c>
      <c r="O43" s="278"/>
      <c r="P43" s="279"/>
      <c r="Q43" s="319"/>
      <c r="R43" s="196">
        <v>2</v>
      </c>
      <c r="S43" s="146"/>
      <c r="T43" s="192" t="str">
        <f>IF(OR(U43="Preventivo",U43="Detectivo"),"Probabilidad",IF(U43="Correctivo","Impacto",""))</f>
        <v/>
      </c>
      <c r="U43" s="124"/>
      <c r="V43" s="124"/>
      <c r="W43" s="194" t="str">
        <f t="shared" ref="W43:W47" si="40">IF(AND(U43="Preventivo",V43="Automático"),"50%",IF(AND(U43="Preventivo",V43="Manual"),"40%",IF(AND(U43="Detectivo",V43="Automático"),"40%",IF(AND(U43="Detectivo",V43="Manual"),"30%",IF(AND(U43="Correctivo",V43="Automático"),"35%",IF(AND(U43="Correctivo",V43="Manual"),"25%",""))))))</f>
        <v/>
      </c>
      <c r="X43" s="124"/>
      <c r="Y43" s="124"/>
      <c r="Z43" s="124"/>
      <c r="AA43" s="126" t="str">
        <f>IFERROR(IF(AND(T42="Probabilidad",T43="Probabilidad"),(AC42-(+AC42*W43)),IF(T43="Probabilidad",(L42-(+L42*W43)),IF(T43="Impacto",AC42,""))),"")</f>
        <v/>
      </c>
      <c r="AB43" s="193" t="str">
        <f t="shared" ref="AB43:AB47" si="41">IFERROR(IF(AA43="","",IF(AA43&lt;=0.2,"Muy Baja",IF(AA43&lt;=0.4,"Baja",IF(AA43&lt;=0.6,"Media",IF(AA43&lt;=0.8,"Alta","Muy Alta"))))),"")</f>
        <v/>
      </c>
      <c r="AC43" s="194" t="str">
        <f t="shared" ref="AC43:AC47" si="42">+AA43</f>
        <v/>
      </c>
      <c r="AD43" s="193" t="str">
        <f t="shared" si="39"/>
        <v/>
      </c>
      <c r="AE43" s="194" t="str">
        <f>IFERROR(IF(AND(T42="Impacto",T43="Impacto"),(AE36-(+AE36*W43)),IF(T43="Impacto",($P$36-(+$P$36*W43)),IF(T43="Probabilidad",AE36,""))),"")</f>
        <v/>
      </c>
      <c r="AF43" s="195" t="str">
        <f t="shared" ref="AF43:AF44" si="43">IFERROR(IF(OR(AND(AB43="Muy Baja",AD43="Leve"),AND(AB43="Muy Baja",AD43="Menor"),AND(AB43="Baja",AD43="Leve")),"Bajo",IF(OR(AND(AB43="Muy baja",AD43="Moderado"),AND(AB43="Baja",AD43="Menor"),AND(AB43="Baja",AD43="Moderado"),AND(AB43="Media",AD43="Leve"),AND(AB43="Media",AD43="Menor"),AND(AB43="Media",AD43="Moderado"),AND(AB43="Alta",AD43="Leve"),AND(AB43="Alta",AD43="Menor")),"Moderado",IF(OR(AND(AB43="Muy Baja",AD43="Mayor"),AND(AB43="Baja",AD43="Mayor"),AND(AB43="Media",AD43="Mayor"),AND(AB43="Alta",AD43="Moderado"),AND(AB43="Alta",AD43="Mayor"),AND(AB43="Muy Alta",AD43="Leve"),AND(AB43="Muy Alta",AD43="Menor"),AND(AB43="Muy Alta",AD43="Moderado"),AND(AB43="Muy Alta",AD43="Mayor")),"Alto",IF(OR(AND(AB43="Muy Baja",AD43="Catastrófico"),AND(AB43="Baja",AD43="Catastrófico"),AND(AB43="Media",AD43="Catastrófico"),AND(AB43="Alta",AD43="Catastrófico"),AND(AB43="Muy Alta",AD43="Catastrófico")),"Extremo","")))),"")</f>
        <v/>
      </c>
      <c r="AG43" s="124"/>
      <c r="AH43" s="148"/>
      <c r="AI43" s="170"/>
      <c r="AJ43" s="170"/>
      <c r="AK43" s="170"/>
      <c r="AL43" s="170"/>
      <c r="AM43" s="170"/>
      <c r="AN43" s="121"/>
      <c r="AO43" s="257"/>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1:72" hidden="1" x14ac:dyDescent="0.3">
      <c r="A44" s="277"/>
      <c r="B44" s="277"/>
      <c r="C44" s="245"/>
      <c r="D44" s="247"/>
      <c r="E44" s="249"/>
      <c r="F44" s="252"/>
      <c r="G44" s="249"/>
      <c r="H44" s="255"/>
      <c r="I44" s="257"/>
      <c r="J44" s="259"/>
      <c r="K44" s="278"/>
      <c r="L44" s="279"/>
      <c r="M44" s="263"/>
      <c r="N44" s="262">
        <f>IF(NOT(ISERROR(MATCH(M44,_xlfn.ANCHORARRAY(H61),0))),L63&amp;"Por favor no seleccionar los criterios de impacto",M44)</f>
        <v>0</v>
      </c>
      <c r="O44" s="278"/>
      <c r="P44" s="279"/>
      <c r="Q44" s="319"/>
      <c r="R44" s="196">
        <v>3</v>
      </c>
      <c r="S44" s="130"/>
      <c r="T44" s="192" t="str">
        <f>IF(OR(U44="Preventivo",U44="Detectivo"),"Probabilidad",IF(U44="Correctivo","Impacto",""))</f>
        <v/>
      </c>
      <c r="U44" s="124"/>
      <c r="V44" s="124"/>
      <c r="W44" s="194" t="str">
        <f t="shared" si="40"/>
        <v/>
      </c>
      <c r="X44" s="124"/>
      <c r="Y44" s="124"/>
      <c r="Z44" s="124"/>
      <c r="AA44" s="126" t="str">
        <f>IFERROR(IF(AND(T43="Probabilidad",T44="Probabilidad"),(AC43-(+AC43*W44)),IF(AND(T43="Impacto",T44="Probabilidad"),(AC42-(+AC42*W44)),IF(T44="Impacto",AC43,""))),"")</f>
        <v/>
      </c>
      <c r="AB44" s="193" t="str">
        <f t="shared" si="41"/>
        <v/>
      </c>
      <c r="AC44" s="194" t="str">
        <f t="shared" si="42"/>
        <v/>
      </c>
      <c r="AD44" s="193" t="str">
        <f t="shared" si="39"/>
        <v/>
      </c>
      <c r="AE44" s="194" t="str">
        <f>IFERROR(IF(AND(T43="Impacto",T44="Impacto"),(AE43-(+AE43*W44)),IF(AND(T43="Probabilidad",T44="Impacto"),(AE42-(+AE42*W44)),IF(T44="Probabilidad",AE43,""))),"")</f>
        <v/>
      </c>
      <c r="AF44" s="195" t="str">
        <f t="shared" si="43"/>
        <v/>
      </c>
      <c r="AG44" s="124"/>
      <c r="AH44" s="148"/>
      <c r="AI44" s="170"/>
      <c r="AJ44" s="170"/>
      <c r="AK44" s="170"/>
      <c r="AL44" s="170"/>
      <c r="AM44" s="170"/>
      <c r="AN44" s="121"/>
      <c r="AO44" s="257"/>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1:72" hidden="1" x14ac:dyDescent="0.3">
      <c r="A45" s="277"/>
      <c r="B45" s="277"/>
      <c r="C45" s="245"/>
      <c r="D45" s="247"/>
      <c r="E45" s="249"/>
      <c r="F45" s="252"/>
      <c r="G45" s="249"/>
      <c r="H45" s="255"/>
      <c r="I45" s="257"/>
      <c r="J45" s="259"/>
      <c r="K45" s="278"/>
      <c r="L45" s="279"/>
      <c r="M45" s="263"/>
      <c r="N45" s="262">
        <f>IF(NOT(ISERROR(MATCH(M45,_xlfn.ANCHORARRAY(H62),0))),L64&amp;"Por favor no seleccionar los criterios de impacto",M45)</f>
        <v>0</v>
      </c>
      <c r="O45" s="278"/>
      <c r="P45" s="279"/>
      <c r="Q45" s="319"/>
      <c r="R45" s="196">
        <v>4</v>
      </c>
      <c r="S45" s="122"/>
      <c r="T45" s="192" t="str">
        <f t="shared" ref="T45:T47" si="44">IF(OR(U45="Preventivo",U45="Detectivo"),"Probabilidad",IF(U45="Correctivo","Impacto",""))</f>
        <v/>
      </c>
      <c r="U45" s="124"/>
      <c r="V45" s="124"/>
      <c r="W45" s="194" t="str">
        <f t="shared" si="40"/>
        <v/>
      </c>
      <c r="X45" s="124"/>
      <c r="Y45" s="124"/>
      <c r="Z45" s="124"/>
      <c r="AA45" s="126" t="str">
        <f t="shared" ref="AA45:AA47" si="45">IFERROR(IF(AND(T44="Probabilidad",T45="Probabilidad"),(AC44-(+AC44*W45)),IF(AND(T44="Impacto",T45="Probabilidad"),(AC43-(+AC43*W45)),IF(T45="Impacto",AC44,""))),"")</f>
        <v/>
      </c>
      <c r="AB45" s="193" t="str">
        <f t="shared" si="41"/>
        <v/>
      </c>
      <c r="AC45" s="194" t="str">
        <f t="shared" si="42"/>
        <v/>
      </c>
      <c r="AD45" s="193" t="str">
        <f t="shared" si="39"/>
        <v/>
      </c>
      <c r="AE45" s="194" t="str">
        <f t="shared" ref="AE45:AE47" si="46">IFERROR(IF(AND(T44="Impacto",T45="Impacto"),(AE44-(+AE44*W45)),IF(AND(T44="Probabilidad",T45="Impacto"),(AE43-(+AE43*W45)),IF(T45="Probabilidad",AE44,""))),"")</f>
        <v/>
      </c>
      <c r="AF45" s="195" t="str">
        <f>IFERROR(IF(OR(AND(AB45="Muy Baja",AD45="Leve"),AND(AB45="Muy Baja",AD45="Menor"),AND(AB45="Baja",AD45="Leve")),"Bajo",IF(OR(AND(AB45="Muy baja",AD45="Moderado"),AND(AB45="Baja",AD45="Menor"),AND(AB45="Baja",AD45="Moderado"),AND(AB45="Media",AD45="Leve"),AND(AB45="Media",AD45="Menor"),AND(AB45="Media",AD45="Moderado"),AND(AB45="Alta",AD45="Leve"),AND(AB45="Alta",AD45="Menor")),"Moderado",IF(OR(AND(AB45="Muy Baja",AD45="Mayor"),AND(AB45="Baja",AD45="Mayor"),AND(AB45="Media",AD45="Mayor"),AND(AB45="Alta",AD45="Moderado"),AND(AB45="Alta",AD45="Mayor"),AND(AB45="Muy Alta",AD45="Leve"),AND(AB45="Muy Alta",AD45="Menor"),AND(AB45="Muy Alta",AD45="Moderado"),AND(AB45="Muy Alta",AD45="Mayor")),"Alto",IF(OR(AND(AB45="Muy Baja",AD45="Catastrófico"),AND(AB45="Baja",AD45="Catastrófico"),AND(AB45="Media",AD45="Catastrófico"),AND(AB45="Alta",AD45="Catastrófico"),AND(AB45="Muy Alta",AD45="Catastrófico")),"Extremo","")))),"")</f>
        <v/>
      </c>
      <c r="AG45" s="124"/>
      <c r="AH45" s="148"/>
      <c r="AI45" s="120"/>
      <c r="AJ45" s="121"/>
      <c r="AK45" s="131"/>
      <c r="AL45" s="131"/>
      <c r="AM45" s="120"/>
      <c r="AN45" s="121"/>
      <c r="AO45" s="257"/>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row>
    <row r="46" spans="1:72" hidden="1" x14ac:dyDescent="0.3">
      <c r="A46" s="277"/>
      <c r="B46" s="277"/>
      <c r="C46" s="245"/>
      <c r="D46" s="247"/>
      <c r="E46" s="249"/>
      <c r="F46" s="252"/>
      <c r="G46" s="249"/>
      <c r="H46" s="255"/>
      <c r="I46" s="257"/>
      <c r="J46" s="259"/>
      <c r="K46" s="278"/>
      <c r="L46" s="279"/>
      <c r="M46" s="263"/>
      <c r="N46" s="262">
        <f>IF(NOT(ISERROR(MATCH(M46,_xlfn.ANCHORARRAY(H63),0))),L65&amp;"Por favor no seleccionar los criterios de impacto",M46)</f>
        <v>0</v>
      </c>
      <c r="O46" s="278"/>
      <c r="P46" s="279"/>
      <c r="Q46" s="319"/>
      <c r="R46" s="196">
        <v>5</v>
      </c>
      <c r="S46" s="122"/>
      <c r="T46" s="192" t="str">
        <f t="shared" si="44"/>
        <v/>
      </c>
      <c r="U46" s="124"/>
      <c r="V46" s="124"/>
      <c r="W46" s="194" t="str">
        <f t="shared" si="40"/>
        <v/>
      </c>
      <c r="X46" s="124"/>
      <c r="Y46" s="124"/>
      <c r="Z46" s="124"/>
      <c r="AA46" s="126" t="str">
        <f t="shared" si="45"/>
        <v/>
      </c>
      <c r="AB46" s="193" t="str">
        <f t="shared" si="41"/>
        <v/>
      </c>
      <c r="AC46" s="194" t="str">
        <f t="shared" si="42"/>
        <v/>
      </c>
      <c r="AD46" s="193" t="str">
        <f t="shared" si="39"/>
        <v/>
      </c>
      <c r="AE46" s="194" t="str">
        <f t="shared" si="46"/>
        <v/>
      </c>
      <c r="AF46" s="195" t="str">
        <f t="shared" ref="AF46:AF47" si="47">IFERROR(IF(OR(AND(AB46="Muy Baja",AD46="Leve"),AND(AB46="Muy Baja",AD46="Menor"),AND(AB46="Baja",AD46="Leve")),"Bajo",IF(OR(AND(AB46="Muy baja",AD46="Moderado"),AND(AB46="Baja",AD46="Menor"),AND(AB46="Baja",AD46="Moderado"),AND(AB46="Media",AD46="Leve"),AND(AB46="Media",AD46="Menor"),AND(AB46="Media",AD46="Moderado"),AND(AB46="Alta",AD46="Leve"),AND(AB46="Alta",AD46="Menor")),"Moderado",IF(OR(AND(AB46="Muy Baja",AD46="Mayor"),AND(AB46="Baja",AD46="Mayor"),AND(AB46="Media",AD46="Mayor"),AND(AB46="Alta",AD46="Moderado"),AND(AB46="Alta",AD46="Mayor"),AND(AB46="Muy Alta",AD46="Leve"),AND(AB46="Muy Alta",AD46="Menor"),AND(AB46="Muy Alta",AD46="Moderado"),AND(AB46="Muy Alta",AD46="Mayor")),"Alto",IF(OR(AND(AB46="Muy Baja",AD46="Catastrófico"),AND(AB46="Baja",AD46="Catastrófico"),AND(AB46="Media",AD46="Catastrófico"),AND(AB46="Alta",AD46="Catastrófico"),AND(AB46="Muy Alta",AD46="Catastrófico")),"Extremo","")))),"")</f>
        <v/>
      </c>
      <c r="AG46" s="124"/>
      <c r="AH46" s="148"/>
      <c r="AI46" s="120"/>
      <c r="AJ46" s="121"/>
      <c r="AK46" s="131"/>
      <c r="AL46" s="131"/>
      <c r="AM46" s="120"/>
      <c r="AN46" s="121"/>
      <c r="AO46" s="257"/>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row>
    <row r="47" spans="1:72" hidden="1" x14ac:dyDescent="0.3">
      <c r="A47" s="277"/>
      <c r="B47" s="277"/>
      <c r="C47" s="246"/>
      <c r="D47" s="247"/>
      <c r="E47" s="250"/>
      <c r="F47" s="253"/>
      <c r="G47" s="250"/>
      <c r="H47" s="256"/>
      <c r="I47" s="257"/>
      <c r="J47" s="260"/>
      <c r="K47" s="278"/>
      <c r="L47" s="279"/>
      <c r="M47" s="263"/>
      <c r="N47" s="262">
        <f>IF(NOT(ISERROR(MATCH(M47,_xlfn.ANCHORARRAY(H64),0))),L66&amp;"Por favor no seleccionar los criterios de impacto",M47)</f>
        <v>0</v>
      </c>
      <c r="O47" s="278"/>
      <c r="P47" s="279"/>
      <c r="Q47" s="319"/>
      <c r="R47" s="196">
        <v>6</v>
      </c>
      <c r="S47" s="122"/>
      <c r="T47" s="192" t="str">
        <f t="shared" si="44"/>
        <v/>
      </c>
      <c r="U47" s="124"/>
      <c r="V47" s="124"/>
      <c r="W47" s="194" t="str">
        <f t="shared" si="40"/>
        <v/>
      </c>
      <c r="X47" s="124"/>
      <c r="Y47" s="124"/>
      <c r="Z47" s="124"/>
      <c r="AA47" s="126" t="str">
        <f t="shared" si="45"/>
        <v/>
      </c>
      <c r="AB47" s="193" t="str">
        <f t="shared" si="41"/>
        <v/>
      </c>
      <c r="AC47" s="194" t="str">
        <f t="shared" si="42"/>
        <v/>
      </c>
      <c r="AD47" s="193" t="str">
        <f t="shared" si="39"/>
        <v/>
      </c>
      <c r="AE47" s="194" t="str">
        <f t="shared" si="46"/>
        <v/>
      </c>
      <c r="AF47" s="195" t="str">
        <f t="shared" si="47"/>
        <v/>
      </c>
      <c r="AG47" s="124"/>
      <c r="AH47" s="148"/>
      <c r="AI47" s="120"/>
      <c r="AJ47" s="121"/>
      <c r="AK47" s="131"/>
      <c r="AL47" s="131"/>
      <c r="AM47" s="120"/>
      <c r="AN47" s="121"/>
      <c r="AO47" s="257"/>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row>
    <row r="48" spans="1:72" hidden="1" x14ac:dyDescent="0.3">
      <c r="A48" s="307"/>
      <c r="B48" s="307"/>
      <c r="C48" s="244">
        <v>7</v>
      </c>
      <c r="D48" s="298"/>
      <c r="E48" s="248"/>
      <c r="F48" s="316"/>
      <c r="G48" s="254"/>
      <c r="H48" s="254"/>
      <c r="I48" s="257"/>
      <c r="J48" s="258"/>
      <c r="K48" s="322" t="str">
        <f>IF(J48&lt;=0,"",IF(J48&lt;=2,"Muy Baja",IF(J48&lt;=24,"Baja",IF(J48&lt;=500,"Media",IF(J48&lt;=5000,"Alta","Muy Alta")))))</f>
        <v/>
      </c>
      <c r="L48" s="274" t="str">
        <f>IF(K48="","",IF(K48="Muy Baja",0.2,IF(K48="Baja",0.4,IF(K48="Media",0.6,IF(K48="Alta",0.8,IF(K48="Muy Alta",1,))))))</f>
        <v/>
      </c>
      <c r="M48" s="285"/>
      <c r="N48" s="169">
        <f>IF(NOT(ISERROR(MATCH(M48,'Tabla Impacto'!$B$221:$B$223,0))),'Tabla Impacto'!$F$223&amp;"Por favor no seleccionar los criterios de impacto(Afectación Económica o presupuestal y Pérdida Reputacional)",M48)</f>
        <v>0</v>
      </c>
      <c r="O48" s="282" t="str">
        <f>IF(OR(N48='Tabla Impacto'!$C$11,N48='Tabla Impacto'!$D$11),"Leve",IF(OR(N48='Tabla Impacto'!$C$12,N48='Tabla Impacto'!$D$12),"Menor",IF(OR(N48='Tabla Impacto'!$C$13,N48='Tabla Impacto'!$D$13),"Moderado",IF(OR(N48='Tabla Impacto'!$C$14,N48='Tabla Impacto'!$D$14),"Mayor",IF(OR(N48='Tabla Impacto'!$C$15,N48='Tabla Impacto'!$D$15),"Catastrófico","")))))</f>
        <v/>
      </c>
      <c r="P48" s="274" t="str">
        <f>IF(O48="","",IF(O48="Leve",0.2,IF(O48="Menor",0.4,IF(O48="Moderado",0.6,IF(O48="Mayor",0.8,IF(O48="Catastrófico",1,))))))</f>
        <v/>
      </c>
      <c r="Q48" s="288" t="str">
        <f>IF(OR(AND(K48="Muy Baja",O48="Leve"),AND(K48="Muy Baja",O48="Menor"),AND(K48="Baja",O48="Leve")),"Bajo",IF(OR(AND(K48="Muy baja",O48="Moderado"),AND(K48="Baja",O48="Menor"),AND(K48="Baja",O48="Moderado"),AND(K48="Media",O48="Leve"),AND(K48="Media",O48="Menor"),AND(K48="Media",O48="Moderado"),AND(K48="Alta",O48="Leve"),AND(K48="Alta",O48="Menor")),"Moderado",IF(OR(AND(K48="Muy Baja",O48="Mayor"),AND(K48="Baja",O48="Mayor"),AND(K48="Media",O48="Mayor"),AND(K48="Alta",O48="Moderado"),AND(K48="Alta",O48="Mayor"),AND(K48="Muy Alta",O48="Leve"),AND(K48="Muy Alta",O48="Menor"),AND(K48="Muy Alta",O48="Moderado"),AND(K48="Muy Alta",O48="Mayor")),"Alto",IF(OR(AND(K48="Muy Baja",O48="Catastrófico"),AND(K48="Baja",O48="Catastrófico"),AND(K48="Media",O48="Catastrófico"),AND(K48="Alta",O48="Catastrófico"),AND(K48="Muy Alta",O48="Catastrófico")),"Extremo",""))))</f>
        <v/>
      </c>
      <c r="R48" s="196">
        <v>1</v>
      </c>
      <c r="S48" s="146"/>
      <c r="T48" s="192" t="str">
        <f>IF(OR(U48="Preventivo",U48="Detectivo"),"Probabilidad",IF(U48="Correctivo","Impacto",""))</f>
        <v/>
      </c>
      <c r="U48" s="124"/>
      <c r="V48" s="124"/>
      <c r="W48" s="194" t="str">
        <f>IF(AND(U48="Preventivo",V48="Automático"),"50%",IF(AND(U48="Preventivo",V48="Manual"),"40%",IF(AND(U48="Detectivo",V48="Automático"),"40%",IF(AND(U48="Detectivo",V48="Manual"),"30%",IF(AND(U48="Correctivo",V48="Automático"),"35%",IF(AND(U48="Correctivo",V48="Manual"),"25%",""))))))</f>
        <v/>
      </c>
      <c r="X48" s="124"/>
      <c r="Y48" s="124"/>
      <c r="Z48" s="124"/>
      <c r="AA48" s="126" t="str">
        <f>IFERROR(IF(T48="Probabilidad",(L48-(+L48*W48)),IF(T48="Impacto",L48,"")),"")</f>
        <v/>
      </c>
      <c r="AB48" s="193" t="str">
        <f>IFERROR(IF(AA48="","",IF(AA48&lt;=0.2,"Muy Baja",IF(AA48&lt;=0.4,"Baja",IF(AA48&lt;=0.6,"Media",IF(AA48&lt;=0.8,"Alta","Muy Alta"))))),"")</f>
        <v/>
      </c>
      <c r="AC48" s="194" t="str">
        <f>+AA48</f>
        <v/>
      </c>
      <c r="AD48" s="193" t="str">
        <f>IFERROR(IF(AE48="","",IF(AE48&lt;=0.2,"Leve",IF(AE48&lt;=0.4,"Menor",IF(AE48&lt;=0.6,"Moderado",IF(AE48&lt;=0.8,"Mayor","Catastrófico"))))),"")</f>
        <v/>
      </c>
      <c r="AE48" s="194" t="str">
        <f>IFERROR(IF(T48="Impacto",(P48-(+P48*W48)),IF(T48="Probabilidad",P48,"")),"")</f>
        <v/>
      </c>
      <c r="AF48" s="195" t="str">
        <f>IFERROR(IF(OR(AND(AB48="Muy Baja",AD48="Leve"),AND(AB48="Muy Baja",AD48="Menor"),AND(AB48="Baja",AD48="Leve")),"Bajo",IF(OR(AND(AB48="Muy baja",AD48="Moderado"),AND(AB48="Baja",AD48="Menor"),AND(AB48="Baja",AD48="Moderado"),AND(AB48="Media",AD48="Leve"),AND(AB48="Media",AD48="Menor"),AND(AB48="Media",AD48="Moderado"),AND(AB48="Alta",AD48="Leve"),AND(AB48="Alta",AD48="Menor")),"Moderado",IF(OR(AND(AB48="Muy Baja",AD48="Mayor"),AND(AB48="Baja",AD48="Mayor"),AND(AB48="Media",AD48="Mayor"),AND(AB48="Alta",AD48="Moderado"),AND(AB48="Alta",AD48="Mayor"),AND(AB48="Muy Alta",AD48="Leve"),AND(AB48="Muy Alta",AD48="Menor"),AND(AB48="Muy Alta",AD48="Moderado"),AND(AB48="Muy Alta",AD48="Mayor")),"Alto",IF(OR(AND(AB48="Muy Baja",AD48="Catastrófico"),AND(AB48="Baja",AD48="Catastrófico"),AND(AB48="Media",AD48="Catastrófico"),AND(AB48="Alta",AD48="Catastrófico"),AND(AB48="Muy Alta",AD48="Catastrófico")),"Extremo","")))),"")</f>
        <v/>
      </c>
      <c r="AG48" s="124"/>
      <c r="AH48" s="148"/>
      <c r="AI48" s="120"/>
      <c r="AJ48" s="140"/>
      <c r="AK48" s="139"/>
      <c r="AL48" s="131"/>
      <c r="AM48" s="120"/>
      <c r="AN48" s="121"/>
      <c r="AO48" s="294"/>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row>
    <row r="49" spans="1:72" hidden="1" x14ac:dyDescent="0.3">
      <c r="A49" s="308"/>
      <c r="B49" s="308"/>
      <c r="C49" s="245"/>
      <c r="D49" s="299"/>
      <c r="E49" s="249"/>
      <c r="F49" s="317"/>
      <c r="G49" s="255"/>
      <c r="H49" s="255"/>
      <c r="I49" s="257"/>
      <c r="J49" s="259"/>
      <c r="K49" s="323"/>
      <c r="L49" s="275"/>
      <c r="M49" s="286"/>
      <c r="N49" s="169">
        <f>IF(NOT(ISERROR(MATCH(M49,_xlfn.ANCHORARRAY(H60),0))),L62&amp;"Por favor no seleccionar los criterios de impacto",M49)</f>
        <v>0</v>
      </c>
      <c r="O49" s="283"/>
      <c r="P49" s="275"/>
      <c r="Q49" s="289"/>
      <c r="R49" s="196">
        <v>2</v>
      </c>
      <c r="S49" s="146"/>
      <c r="T49" s="192" t="str">
        <f>IF(OR(U49="Preventivo",U49="Detectivo"),"Probabilidad",IF(U49="Correctivo","Impacto",""))</f>
        <v/>
      </c>
      <c r="U49" s="124"/>
      <c r="V49" s="124"/>
      <c r="W49" s="194" t="str">
        <f t="shared" ref="W49:W53" si="48">IF(AND(U49="Preventivo",V49="Automático"),"50%",IF(AND(U49="Preventivo",V49="Manual"),"40%",IF(AND(U49="Detectivo",V49="Automático"),"40%",IF(AND(U49="Detectivo",V49="Manual"),"30%",IF(AND(U49="Correctivo",V49="Automático"),"35%",IF(AND(U49="Correctivo",V49="Manual"),"25%",""))))))</f>
        <v/>
      </c>
      <c r="X49" s="124"/>
      <c r="Y49" s="124"/>
      <c r="Z49" s="124"/>
      <c r="AA49" s="126" t="str">
        <f>IFERROR(IF(AND(T48="Probabilidad",T49="Probabilidad"),(AC48-(+AC48*W49)),IF(T49="Probabilidad",(L48-(+L48*W49)),IF(T49="Impacto",AC48,""))),"")</f>
        <v/>
      </c>
      <c r="AB49" s="193" t="str">
        <f t="shared" si="1"/>
        <v/>
      </c>
      <c r="AC49" s="194" t="str">
        <f t="shared" ref="AC49:AC53" si="49">+AA49</f>
        <v/>
      </c>
      <c r="AD49" s="193" t="str">
        <f t="shared" si="3"/>
        <v/>
      </c>
      <c r="AE49" s="194" t="str">
        <f>IFERROR(IF(AND(T48="Impacto",T49="Impacto"),(AE36-(+AE36*W49)),IF(T49="Impacto",($P$48-(+$P$48*W49)),IF(T49="Probabilidad",AE36,""))),"")</f>
        <v/>
      </c>
      <c r="AF49" s="195" t="str">
        <f t="shared" ref="AF49:AF50" si="50">IFERROR(IF(OR(AND(AB49="Muy Baja",AD49="Leve"),AND(AB49="Muy Baja",AD49="Menor"),AND(AB49="Baja",AD49="Leve")),"Bajo",IF(OR(AND(AB49="Muy baja",AD49="Moderado"),AND(AB49="Baja",AD49="Menor"),AND(AB49="Baja",AD49="Moderado"),AND(AB49="Media",AD49="Leve"),AND(AB49="Media",AD49="Menor"),AND(AB49="Media",AD49="Moderado"),AND(AB49="Alta",AD49="Leve"),AND(AB49="Alta",AD49="Menor")),"Moderado",IF(OR(AND(AB49="Muy Baja",AD49="Mayor"),AND(AB49="Baja",AD49="Mayor"),AND(AB49="Media",AD49="Mayor"),AND(AB49="Alta",AD49="Moderado"),AND(AB49="Alta",AD49="Mayor"),AND(AB49="Muy Alta",AD49="Leve"),AND(AB49="Muy Alta",AD49="Menor"),AND(AB49="Muy Alta",AD49="Moderado"),AND(AB49="Muy Alta",AD49="Mayor")),"Alto",IF(OR(AND(AB49="Muy Baja",AD49="Catastrófico"),AND(AB49="Baja",AD49="Catastrófico"),AND(AB49="Media",AD49="Catastrófico"),AND(AB49="Alta",AD49="Catastrófico"),AND(AB49="Muy Alta",AD49="Catastrófico")),"Extremo","")))),"")</f>
        <v/>
      </c>
      <c r="AG49" s="124"/>
      <c r="AH49" s="148"/>
      <c r="AI49" s="120"/>
      <c r="AJ49" s="140"/>
      <c r="AK49" s="149"/>
      <c r="AL49" s="131"/>
      <c r="AM49" s="120"/>
      <c r="AN49" s="121"/>
      <c r="AO49" s="293"/>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1:72" hidden="1" x14ac:dyDescent="0.3">
      <c r="A50" s="308"/>
      <c r="B50" s="308"/>
      <c r="C50" s="245"/>
      <c r="D50" s="299"/>
      <c r="E50" s="249"/>
      <c r="F50" s="317"/>
      <c r="G50" s="255"/>
      <c r="H50" s="255"/>
      <c r="I50" s="257"/>
      <c r="J50" s="259"/>
      <c r="K50" s="323"/>
      <c r="L50" s="275"/>
      <c r="M50" s="286"/>
      <c r="N50" s="169">
        <f>IF(NOT(ISERROR(MATCH(M50,_xlfn.ANCHORARRAY(H61),0))),L63&amp;"Por favor no seleccionar los criterios de impacto",M50)</f>
        <v>0</v>
      </c>
      <c r="O50" s="283"/>
      <c r="P50" s="275"/>
      <c r="Q50" s="289"/>
      <c r="R50" s="196">
        <v>3</v>
      </c>
      <c r="S50" s="147"/>
      <c r="T50" s="192" t="str">
        <f>IF(OR(U50="Preventivo",U50="Detectivo"),"Probabilidad",IF(U50="Correctivo","Impacto",""))</f>
        <v/>
      </c>
      <c r="U50" s="124"/>
      <c r="V50" s="124"/>
      <c r="W50" s="194" t="str">
        <f t="shared" si="48"/>
        <v/>
      </c>
      <c r="X50" s="124"/>
      <c r="Y50" s="124"/>
      <c r="Z50" s="124"/>
      <c r="AA50" s="126" t="str">
        <f>IFERROR(IF(AND(T49="Probabilidad",T50="Probabilidad"),(AC49-(+AC49*W50)),IF(AND(T49="Impacto",T50="Probabilidad"),(AC48-(+AC48*W50)),IF(T50="Impacto",AC49,""))),"")</f>
        <v/>
      </c>
      <c r="AB50" s="193" t="str">
        <f t="shared" si="1"/>
        <v/>
      </c>
      <c r="AC50" s="194" t="str">
        <f t="shared" si="49"/>
        <v/>
      </c>
      <c r="AD50" s="193" t="str">
        <f t="shared" si="3"/>
        <v/>
      </c>
      <c r="AE50" s="194" t="str">
        <f>IFERROR(IF(AND(T49="Impacto",T50="Impacto"),(AE49-(+AE49*W50)),IF(AND(T49="Probabilidad",T50="Impacto"),(AE48-(+AE48*W50)),IF(T50="Probabilidad",AE49,""))),"")</f>
        <v/>
      </c>
      <c r="AF50" s="195" t="str">
        <f t="shared" si="50"/>
        <v/>
      </c>
      <c r="AG50" s="124"/>
      <c r="AH50" s="148"/>
      <c r="AI50" s="140"/>
      <c r="AJ50" s="140"/>
      <c r="AK50" s="149"/>
      <c r="AL50" s="131"/>
      <c r="AM50" s="120"/>
      <c r="AN50" s="121"/>
      <c r="AO50" s="293"/>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row>
    <row r="51" spans="1:72" hidden="1" x14ac:dyDescent="0.3">
      <c r="A51" s="308"/>
      <c r="B51" s="308"/>
      <c r="C51" s="245"/>
      <c r="D51" s="299"/>
      <c r="E51" s="249"/>
      <c r="F51" s="317"/>
      <c r="G51" s="255"/>
      <c r="H51" s="255"/>
      <c r="I51" s="257"/>
      <c r="J51" s="259"/>
      <c r="K51" s="323"/>
      <c r="L51" s="275"/>
      <c r="M51" s="286"/>
      <c r="N51" s="169">
        <f>IF(NOT(ISERROR(MATCH(M51,_xlfn.ANCHORARRAY(H62),0))),L64&amp;"Por favor no seleccionar los criterios de impacto",M51)</f>
        <v>0</v>
      </c>
      <c r="O51" s="283"/>
      <c r="P51" s="275"/>
      <c r="Q51" s="289"/>
      <c r="R51" s="196">
        <v>4</v>
      </c>
      <c r="S51" s="146"/>
      <c r="T51" s="192" t="str">
        <f t="shared" ref="T51:T53" si="51">IF(OR(U51="Preventivo",U51="Detectivo"),"Probabilidad",IF(U51="Correctivo","Impacto",""))</f>
        <v/>
      </c>
      <c r="U51" s="124"/>
      <c r="V51" s="124"/>
      <c r="W51" s="194" t="str">
        <f t="shared" si="48"/>
        <v/>
      </c>
      <c r="X51" s="124"/>
      <c r="Y51" s="124"/>
      <c r="Z51" s="124"/>
      <c r="AA51" s="126" t="str">
        <f t="shared" ref="AA51:AA53" si="52">IFERROR(IF(AND(T50="Probabilidad",T51="Probabilidad"),(AC50-(+AC50*W51)),IF(AND(T50="Impacto",T51="Probabilidad"),(AC49-(+AC49*W51)),IF(T51="Impacto",AC50,""))),"")</f>
        <v/>
      </c>
      <c r="AB51" s="193" t="str">
        <f t="shared" si="1"/>
        <v/>
      </c>
      <c r="AC51" s="194" t="str">
        <f t="shared" si="49"/>
        <v/>
      </c>
      <c r="AD51" s="193" t="str">
        <f t="shared" si="3"/>
        <v/>
      </c>
      <c r="AE51" s="194" t="str">
        <f t="shared" ref="AE51:AE53" si="53">IFERROR(IF(AND(T50="Impacto",T51="Impacto"),(AE50-(+AE50*W51)),IF(AND(T50="Probabilidad",T51="Impacto"),(AE49-(+AE49*W51)),IF(T51="Probabilidad",AE50,""))),"")</f>
        <v/>
      </c>
      <c r="AF51" s="195" t="str">
        <f>IFERROR(IF(OR(AND(AB51="Muy Baja",AD51="Leve"),AND(AB51="Muy Baja",AD51="Menor"),AND(AB51="Baja",AD51="Leve")),"Bajo",IF(OR(AND(AB51="Muy baja",AD51="Moderado"),AND(AB51="Baja",AD51="Menor"),AND(AB51="Baja",AD51="Moderado"),AND(AB51="Media",AD51="Leve"),AND(AB51="Media",AD51="Menor"),AND(AB51="Media",AD51="Moderado"),AND(AB51="Alta",AD51="Leve"),AND(AB51="Alta",AD51="Menor")),"Moderado",IF(OR(AND(AB51="Muy Baja",AD51="Mayor"),AND(AB51="Baja",AD51="Mayor"),AND(AB51="Media",AD51="Mayor"),AND(AB51="Alta",AD51="Moderado"),AND(AB51="Alta",AD51="Mayor"),AND(AB51="Muy Alta",AD51="Leve"),AND(AB51="Muy Alta",AD51="Menor"),AND(AB51="Muy Alta",AD51="Moderado"),AND(AB51="Muy Alta",AD51="Mayor")),"Alto",IF(OR(AND(AB51="Muy Baja",AD51="Catastrófico"),AND(AB51="Baja",AD51="Catastrófico"),AND(AB51="Media",AD51="Catastrófico"),AND(AB51="Alta",AD51="Catastrófico"),AND(AB51="Muy Alta",AD51="Catastrófico")),"Extremo","")))),"")</f>
        <v/>
      </c>
      <c r="AG51" s="124"/>
      <c r="AH51" s="148"/>
      <c r="AI51" s="140"/>
      <c r="AJ51" s="140"/>
      <c r="AK51" s="149"/>
      <c r="AL51" s="131"/>
      <c r="AM51" s="120"/>
      <c r="AN51" s="121"/>
      <c r="AO51" s="293"/>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row>
    <row r="52" spans="1:72" hidden="1" x14ac:dyDescent="0.3">
      <c r="A52" s="308"/>
      <c r="B52" s="308"/>
      <c r="C52" s="245"/>
      <c r="D52" s="299"/>
      <c r="E52" s="249"/>
      <c r="F52" s="317"/>
      <c r="G52" s="255"/>
      <c r="H52" s="255"/>
      <c r="I52" s="257"/>
      <c r="J52" s="259"/>
      <c r="K52" s="323"/>
      <c r="L52" s="275"/>
      <c r="M52" s="286"/>
      <c r="N52" s="169">
        <f>IF(NOT(ISERROR(MATCH(M52,_xlfn.ANCHORARRAY(H63),0))),L65&amp;"Por favor no seleccionar los criterios de impacto",M52)</f>
        <v>0</v>
      </c>
      <c r="O52" s="283"/>
      <c r="P52" s="275"/>
      <c r="Q52" s="289"/>
      <c r="R52" s="196">
        <v>5</v>
      </c>
      <c r="S52" s="146"/>
      <c r="T52" s="192" t="str">
        <f t="shared" si="51"/>
        <v/>
      </c>
      <c r="U52" s="124"/>
      <c r="V52" s="124"/>
      <c r="W52" s="194" t="str">
        <f t="shared" si="48"/>
        <v/>
      </c>
      <c r="X52" s="124"/>
      <c r="Y52" s="124"/>
      <c r="Z52" s="124"/>
      <c r="AA52" s="126" t="str">
        <f t="shared" si="52"/>
        <v/>
      </c>
      <c r="AB52" s="193" t="str">
        <f t="shared" si="1"/>
        <v/>
      </c>
      <c r="AC52" s="194" t="str">
        <f t="shared" si="49"/>
        <v/>
      </c>
      <c r="AD52" s="193" t="str">
        <f t="shared" si="3"/>
        <v/>
      </c>
      <c r="AE52" s="194" t="str">
        <f t="shared" si="53"/>
        <v/>
      </c>
      <c r="AF52" s="195" t="str">
        <f t="shared" ref="AF52" si="54">IFERROR(IF(OR(AND(AB52="Muy Baja",AD52="Leve"),AND(AB52="Muy Baja",AD52="Menor"),AND(AB52="Baja",AD52="Leve")),"Bajo",IF(OR(AND(AB52="Muy baja",AD52="Moderado"),AND(AB52="Baja",AD52="Menor"),AND(AB52="Baja",AD52="Moderado"),AND(AB52="Media",AD52="Leve"),AND(AB52="Media",AD52="Menor"),AND(AB52="Media",AD52="Moderado"),AND(AB52="Alta",AD52="Leve"),AND(AB52="Alta",AD52="Menor")),"Moderado",IF(OR(AND(AB52="Muy Baja",AD52="Mayor"),AND(AB52="Baja",AD52="Mayor"),AND(AB52="Media",AD52="Mayor"),AND(AB52="Alta",AD52="Moderado"),AND(AB52="Alta",AD52="Mayor"),AND(AB52="Muy Alta",AD52="Leve"),AND(AB52="Muy Alta",AD52="Menor"),AND(AB52="Muy Alta",AD52="Moderado"),AND(AB52="Muy Alta",AD52="Mayor")),"Alto",IF(OR(AND(AB52="Muy Baja",AD52="Catastrófico"),AND(AB52="Baja",AD52="Catastrófico"),AND(AB52="Media",AD52="Catastrófico"),AND(AB52="Alta",AD52="Catastrófico"),AND(AB52="Muy Alta",AD52="Catastrófico")),"Extremo","")))),"")</f>
        <v/>
      </c>
      <c r="AG52" s="124"/>
      <c r="AH52" s="148"/>
      <c r="AI52" s="140"/>
      <c r="AJ52" s="140"/>
      <c r="AK52" s="149"/>
      <c r="AL52" s="131"/>
      <c r="AM52" s="120"/>
      <c r="AN52" s="121"/>
      <c r="AO52" s="293"/>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row>
    <row r="53" spans="1:72" hidden="1" x14ac:dyDescent="0.3">
      <c r="A53" s="309"/>
      <c r="B53" s="309"/>
      <c r="C53" s="246"/>
      <c r="D53" s="300"/>
      <c r="E53" s="250"/>
      <c r="F53" s="318"/>
      <c r="G53" s="256"/>
      <c r="H53" s="256"/>
      <c r="I53" s="257"/>
      <c r="J53" s="260"/>
      <c r="K53" s="324"/>
      <c r="L53" s="276"/>
      <c r="M53" s="287"/>
      <c r="N53" s="169">
        <f>IF(NOT(ISERROR(MATCH(M53,_xlfn.ANCHORARRAY(H64),0))),L66&amp;"Por favor no seleccionar los criterios de impacto",M53)</f>
        <v>0</v>
      </c>
      <c r="O53" s="284"/>
      <c r="P53" s="276"/>
      <c r="Q53" s="290"/>
      <c r="R53" s="196">
        <v>6</v>
      </c>
      <c r="S53" s="146"/>
      <c r="T53" s="192" t="str">
        <f t="shared" si="51"/>
        <v/>
      </c>
      <c r="U53" s="124"/>
      <c r="V53" s="124"/>
      <c r="W53" s="194" t="str">
        <f t="shared" si="48"/>
        <v/>
      </c>
      <c r="X53" s="124"/>
      <c r="Y53" s="124"/>
      <c r="Z53" s="124"/>
      <c r="AA53" s="126" t="str">
        <f t="shared" si="52"/>
        <v/>
      </c>
      <c r="AB53" s="193" t="str">
        <f t="shared" si="1"/>
        <v/>
      </c>
      <c r="AC53" s="194" t="str">
        <f t="shared" si="49"/>
        <v/>
      </c>
      <c r="AD53" s="193" t="str">
        <f>IFERROR(IF(AE53="","",IF(AE53&lt;=0.2,"Leve",IF(AE53&lt;=0.4,"Menor",IF(AE53&lt;=0.6,"Moderado",IF(AE53&lt;=0.8,"Mayor","Catastrófico"))))),"")</f>
        <v/>
      </c>
      <c r="AE53" s="194" t="str">
        <f t="shared" si="53"/>
        <v/>
      </c>
      <c r="AF53" s="195" t="str">
        <f>IFERROR(IF(OR(AND(AB53="Muy Baja",AD53="Leve"),AND(AB53="Muy Baja",AD53="Menor"),AND(AB53="Baja",AD53="Leve")),"Bajo",IF(OR(AND(AB53="Muy baja",AD53="Moderado"),AND(AB53="Baja",AD53="Menor"),AND(AB53="Baja",AD53="Moderado"),AND(AB53="Media",AD53="Leve"),AND(AB53="Media",AD53="Menor"),AND(AB53="Media",AD53="Moderado"),AND(AB53="Alta",AD53="Leve"),AND(AB53="Alta",AD53="Menor")),"Moderado",IF(OR(AND(AB53="Muy Baja",AD53="Mayor"),AND(AB53="Baja",AD53="Mayor"),AND(AB53="Media",AD53="Mayor"),AND(AB53="Alta",AD53="Moderado"),AND(AB53="Alta",AD53="Mayor"),AND(AB53="Muy Alta",AD53="Leve"),AND(AB53="Muy Alta",AD53="Menor"),AND(AB53="Muy Alta",AD53="Moderado"),AND(AB53="Muy Alta",AD53="Mayor")),"Alto",IF(OR(AND(AB53="Muy Baja",AD53="Catastrófico"),AND(AB53="Baja",AD53="Catastrófico"),AND(AB53="Media",AD53="Catastrófico"),AND(AB53="Alta",AD53="Catastrófico"),AND(AB53="Muy Alta",AD53="Catastrófico")),"Extremo","")))),"")</f>
        <v/>
      </c>
      <c r="AG53" s="124"/>
      <c r="AH53" s="148"/>
      <c r="AI53" s="120"/>
      <c r="AJ53" s="121"/>
      <c r="AK53" s="131"/>
      <c r="AL53" s="131"/>
      <c r="AM53" s="120"/>
      <c r="AN53" s="121"/>
      <c r="AO53" s="273"/>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row>
    <row r="54" spans="1:72" hidden="1" x14ac:dyDescent="0.3">
      <c r="A54" s="301"/>
      <c r="B54" s="301"/>
      <c r="C54" s="244">
        <v>8</v>
      </c>
      <c r="D54" s="247"/>
      <c r="E54" s="248"/>
      <c r="F54" s="316"/>
      <c r="G54" s="254"/>
      <c r="H54" s="254"/>
      <c r="I54" s="257"/>
      <c r="J54" s="258"/>
      <c r="K54" s="278" t="str">
        <f>IF(J54&lt;=0,"",IF(J54&lt;=2,"Muy Baja",IF(J54&lt;=24,"Baja",IF(J54&lt;=500,"Media",IF(J54&lt;=5000,"Alta","Muy Alta")))))</f>
        <v/>
      </c>
      <c r="L54" s="279" t="str">
        <f>IF(K54="","",IF(K54="Muy Baja",0.2,IF(K54="Baja",0.4,IF(K54="Media",0.6,IF(K54="Alta",0.8,IF(K54="Muy Alta",1,))))))</f>
        <v/>
      </c>
      <c r="M54" s="263"/>
      <c r="N54" s="262">
        <f>IF(NOT(ISERROR(MATCH(M54,'Tabla Impacto'!$B$221:$B$223,0))),'Tabla Impacto'!$F$223&amp;"Por favor no seleccionar los criterios de impacto(Afectación Económica o presupuestal y Pérdida Reputacional)",M54)</f>
        <v>0</v>
      </c>
      <c r="O54" s="278" t="str">
        <f>IF(OR(N54='Tabla Impacto'!$C$11,N54='Tabla Impacto'!$D$11),"Leve",IF(OR(N54='Tabla Impacto'!$C$12,N54='Tabla Impacto'!$D$12),"Menor",IF(OR(N54='Tabla Impacto'!$C$13,N54='Tabla Impacto'!$D$13),"Moderado",IF(OR(N54='Tabla Impacto'!$C$14,N54='Tabla Impacto'!$D$14),"Mayor",IF(OR(N54='Tabla Impacto'!$C$15,N54='Tabla Impacto'!$D$15),"Catastrófico","")))))</f>
        <v/>
      </c>
      <c r="P54" s="279" t="str">
        <f>IF(O54="","",IF(O54="Leve",0.2,IF(O54="Menor",0.4,IF(O54="Moderado",0.6,IF(O54="Mayor",0.8,IF(O54="Catastrófico",1,))))))</f>
        <v/>
      </c>
      <c r="Q54" s="319" t="str">
        <f>IF(OR(AND(K54="Muy Baja",O54="Leve"),AND(K54="Muy Baja",O54="Menor"),AND(K54="Baja",O54="Leve")),"Bajo",IF(OR(AND(K54="Muy baja",O54="Moderado"),AND(K54="Baja",O54="Menor"),AND(K54="Baja",O54="Moderado"),AND(K54="Media",O54="Leve"),AND(K54="Media",O54="Menor"),AND(K54="Media",O54="Moderado"),AND(K54="Alta",O54="Leve"),AND(K54="Alta",O54="Menor")),"Moderado",IF(OR(AND(K54="Muy Baja",O54="Mayor"),AND(K54="Baja",O54="Mayor"),AND(K54="Media",O54="Mayor"),AND(K54="Alta",O54="Moderado"),AND(K54="Alta",O54="Mayor"),AND(K54="Muy Alta",O54="Leve"),AND(K54="Muy Alta",O54="Menor"),AND(K54="Muy Alta",O54="Moderado"),AND(K54="Muy Alta",O54="Mayor")),"Alto",IF(OR(AND(K54="Muy Baja",O54="Catastrófico"),AND(K54="Baja",O54="Catastrófico"),AND(K54="Media",O54="Catastrófico"),AND(K54="Alta",O54="Catastrófico"),AND(K54="Muy Alta",O54="Catastrófico")),"Extremo",""))))</f>
        <v/>
      </c>
      <c r="R54" s="196">
        <v>1</v>
      </c>
      <c r="S54" s="146"/>
      <c r="T54" s="192" t="str">
        <f>IF(OR(U54="Preventivo",U54="Detectivo"),"Probabilidad",IF(U54="Correctivo","Impacto",""))</f>
        <v/>
      </c>
      <c r="U54" s="124"/>
      <c r="V54" s="124"/>
      <c r="W54" s="194" t="str">
        <f>IF(AND(U54="Preventivo",V54="Automático"),"50%",IF(AND(U54="Preventivo",V54="Manual"),"40%",IF(AND(U54="Detectivo",V54="Automático"),"40%",IF(AND(U54="Detectivo",V54="Manual"),"30%",IF(AND(U54="Correctivo",V54="Automático"),"35%",IF(AND(U54="Correctivo",V54="Manual"),"25%",""))))))</f>
        <v/>
      </c>
      <c r="X54" s="124"/>
      <c r="Y54" s="124"/>
      <c r="Z54" s="124"/>
      <c r="AA54" s="126" t="str">
        <f>IFERROR(IF(T54="Probabilidad",(L54-(+L54*W54)),IF(T54="Impacto",L54,"")),"")</f>
        <v/>
      </c>
      <c r="AB54" s="193" t="str">
        <f>IFERROR(IF(AA54="","",IF(AA54&lt;=0.2,"Muy Baja",IF(AA54&lt;=0.4,"Baja",IF(AA54&lt;=0.6,"Media",IF(AA54&lt;=0.8,"Alta","Muy Alta"))))),"")</f>
        <v/>
      </c>
      <c r="AC54" s="194" t="str">
        <f>+AA54</f>
        <v/>
      </c>
      <c r="AD54" s="193" t="str">
        <f>IFERROR(IF(AE54="","",IF(AE54&lt;=0.2,"Leve",IF(AE54&lt;=0.4,"Menor",IF(AE54&lt;=0.6,"Moderado",IF(AE54&lt;=0.8,"Mayor","Catastrófico"))))),"")</f>
        <v/>
      </c>
      <c r="AE54" s="194" t="str">
        <f>IFERROR(IF(T54="Impacto",(P54-(+P54*W54)),IF(T54="Probabilidad",P54,"")),"")</f>
        <v/>
      </c>
      <c r="AF54" s="195" t="str">
        <f>IFERROR(IF(OR(AND(AB54="Muy Baja",AD54="Leve"),AND(AB54="Muy Baja",AD54="Menor"),AND(AB54="Baja",AD54="Leve")),"Bajo",IF(OR(AND(AB54="Muy baja",AD54="Moderado"),AND(AB54="Baja",AD54="Menor"),AND(AB54="Baja",AD54="Moderado"),AND(AB54="Media",AD54="Leve"),AND(AB54="Media",AD54="Menor"),AND(AB54="Media",AD54="Moderado"),AND(AB54="Alta",AD54="Leve"),AND(AB54="Alta",AD54="Menor")),"Moderado",IF(OR(AND(AB54="Muy Baja",AD54="Mayor"),AND(AB54="Baja",AD54="Mayor"),AND(AB54="Media",AD54="Mayor"),AND(AB54="Alta",AD54="Moderado"),AND(AB54="Alta",AD54="Mayor"),AND(AB54="Muy Alta",AD54="Leve"),AND(AB54="Muy Alta",AD54="Menor"),AND(AB54="Muy Alta",AD54="Moderado"),AND(AB54="Muy Alta",AD54="Mayor")),"Alto",IF(OR(AND(AB54="Muy Baja",AD54="Catastrófico"),AND(AB54="Baja",AD54="Catastrófico"),AND(AB54="Media",AD54="Catastrófico"),AND(AB54="Alta",AD54="Catastrófico"),AND(AB54="Muy Alta",AD54="Catastrófico")),"Extremo","")))),"")</f>
        <v/>
      </c>
      <c r="AG54" s="124"/>
      <c r="AH54" s="148"/>
      <c r="AI54" s="140"/>
      <c r="AJ54" s="140"/>
      <c r="AK54" s="139"/>
      <c r="AL54" s="131"/>
      <c r="AM54" s="120"/>
      <c r="AN54" s="121"/>
      <c r="AO54" s="257"/>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row>
    <row r="55" spans="1:72" hidden="1" x14ac:dyDescent="0.3">
      <c r="A55" s="301"/>
      <c r="B55" s="301"/>
      <c r="C55" s="245"/>
      <c r="D55" s="247"/>
      <c r="E55" s="249"/>
      <c r="F55" s="317"/>
      <c r="G55" s="255"/>
      <c r="H55" s="255"/>
      <c r="I55" s="257"/>
      <c r="J55" s="259"/>
      <c r="K55" s="278"/>
      <c r="L55" s="279"/>
      <c r="M55" s="263"/>
      <c r="N55" s="262">
        <f>IF(NOT(ISERROR(MATCH(M55,_xlfn.ANCHORARRAY(H66),0))),L68&amp;"Por favor no seleccionar los criterios de impacto",M55)</f>
        <v>0</v>
      </c>
      <c r="O55" s="278"/>
      <c r="P55" s="279"/>
      <c r="Q55" s="319"/>
      <c r="R55" s="196">
        <v>2</v>
      </c>
      <c r="S55" s="146"/>
      <c r="T55" s="192" t="str">
        <f>IF(OR(U55="Preventivo",U55="Detectivo"),"Probabilidad",IF(U55="Correctivo","Impacto",""))</f>
        <v/>
      </c>
      <c r="U55" s="124"/>
      <c r="V55" s="124"/>
      <c r="W55" s="194" t="str">
        <f t="shared" ref="W55:W59" si="55">IF(AND(U55="Preventivo",V55="Automático"),"50%",IF(AND(U55="Preventivo",V55="Manual"),"40%",IF(AND(U55="Detectivo",V55="Automático"),"40%",IF(AND(U55="Detectivo",V55="Manual"),"30%",IF(AND(U55="Correctivo",V55="Automático"),"35%",IF(AND(U55="Correctivo",V55="Manual"),"25%",""))))))</f>
        <v/>
      </c>
      <c r="X55" s="124"/>
      <c r="Y55" s="124"/>
      <c r="Z55" s="124"/>
      <c r="AA55" s="126" t="str">
        <f>IFERROR(IF(AND(T54="Probabilidad",T55="Probabilidad"),(AC54-(+AC54*W55)),IF(T55="Probabilidad",(L54-(+L54*W55)),IF(T55="Impacto",AC54,""))),"")</f>
        <v/>
      </c>
      <c r="AB55" s="193" t="str">
        <f t="shared" si="1"/>
        <v/>
      </c>
      <c r="AC55" s="194" t="str">
        <f t="shared" ref="AC55:AC59" si="56">+AA55</f>
        <v/>
      </c>
      <c r="AD55" s="193" t="str">
        <f t="shared" si="3"/>
        <v/>
      </c>
      <c r="AE55" s="194" t="str">
        <f>IFERROR(IF(AND(T54="Impacto",T55="Impacto"),(AE48-(+AE48*W55)),IF(T55="Impacto",($P$54-(+$P$54*W55)),IF(T55="Probabilidad",AE48,""))),"")</f>
        <v/>
      </c>
      <c r="AF55" s="195" t="str">
        <f t="shared" ref="AF55:AF56" si="57">IFERROR(IF(OR(AND(AB55="Muy Baja",AD55="Leve"),AND(AB55="Muy Baja",AD55="Menor"),AND(AB55="Baja",AD55="Leve")),"Bajo",IF(OR(AND(AB55="Muy baja",AD55="Moderado"),AND(AB55="Baja",AD55="Menor"),AND(AB55="Baja",AD55="Moderado"),AND(AB55="Media",AD55="Leve"),AND(AB55="Media",AD55="Menor"),AND(AB55="Media",AD55="Moderado"),AND(AB55="Alta",AD55="Leve"),AND(AB55="Alta",AD55="Menor")),"Moderado",IF(OR(AND(AB55="Muy Baja",AD55="Mayor"),AND(AB55="Baja",AD55="Mayor"),AND(AB55="Media",AD55="Mayor"),AND(AB55="Alta",AD55="Moderado"),AND(AB55="Alta",AD55="Mayor"),AND(AB55="Muy Alta",AD55="Leve"),AND(AB55="Muy Alta",AD55="Menor"),AND(AB55="Muy Alta",AD55="Moderado"),AND(AB55="Muy Alta",AD55="Mayor")),"Alto",IF(OR(AND(AB55="Muy Baja",AD55="Catastrófico"),AND(AB55="Baja",AD55="Catastrófico"),AND(AB55="Media",AD55="Catastrófico"),AND(AB55="Alta",AD55="Catastrófico"),AND(AB55="Muy Alta",AD55="Catastrófico")),"Extremo","")))),"")</f>
        <v/>
      </c>
      <c r="AG55" s="124"/>
      <c r="AH55" s="148"/>
      <c r="AI55" s="140"/>
      <c r="AJ55" s="140"/>
      <c r="AK55" s="139"/>
      <c r="AL55" s="131"/>
      <c r="AM55" s="120"/>
      <c r="AN55" s="121"/>
      <c r="AO55" s="257"/>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row>
    <row r="56" spans="1:72" hidden="1" x14ac:dyDescent="0.3">
      <c r="A56" s="301"/>
      <c r="B56" s="301"/>
      <c r="C56" s="245"/>
      <c r="D56" s="247"/>
      <c r="E56" s="249"/>
      <c r="F56" s="317"/>
      <c r="G56" s="255"/>
      <c r="H56" s="255"/>
      <c r="I56" s="257"/>
      <c r="J56" s="259"/>
      <c r="K56" s="278"/>
      <c r="L56" s="279"/>
      <c r="M56" s="263"/>
      <c r="N56" s="262">
        <f>IF(NOT(ISERROR(MATCH(M56,_xlfn.ANCHORARRAY(H67),0))),L69&amp;"Por favor no seleccionar los criterios de impacto",M56)</f>
        <v>0</v>
      </c>
      <c r="O56" s="278"/>
      <c r="P56" s="279"/>
      <c r="Q56" s="319"/>
      <c r="R56" s="196">
        <v>3</v>
      </c>
      <c r="S56" s="147"/>
      <c r="T56" s="192" t="str">
        <f>IF(OR(U56="Preventivo",U56="Detectivo"),"Probabilidad",IF(U56="Correctivo","Impacto",""))</f>
        <v/>
      </c>
      <c r="U56" s="124"/>
      <c r="V56" s="124"/>
      <c r="W56" s="194" t="str">
        <f t="shared" si="55"/>
        <v/>
      </c>
      <c r="X56" s="124"/>
      <c r="Y56" s="124"/>
      <c r="Z56" s="124"/>
      <c r="AA56" s="126" t="str">
        <f>IFERROR(IF(AND(T55="Probabilidad",T56="Probabilidad"),(AC55-(+AC55*W56)),IF(AND(T55="Impacto",T56="Probabilidad"),(AC54-(+AC54*W56)),IF(T56="Impacto",AC55,""))),"")</f>
        <v/>
      </c>
      <c r="AB56" s="193" t="str">
        <f t="shared" si="1"/>
        <v/>
      </c>
      <c r="AC56" s="194" t="str">
        <f t="shared" si="56"/>
        <v/>
      </c>
      <c r="AD56" s="193" t="str">
        <f t="shared" si="3"/>
        <v/>
      </c>
      <c r="AE56" s="194" t="str">
        <f>IFERROR(IF(AND(T55="Impacto",T56="Impacto"),(AE55-(+AE55*W56)),IF(AND(T55="Probabilidad",T56="Impacto"),(AE54-(+AE54*W56)),IF(T56="Probabilidad",AE55,""))),"")</f>
        <v/>
      </c>
      <c r="AF56" s="195" t="str">
        <f t="shared" si="57"/>
        <v/>
      </c>
      <c r="AG56" s="124"/>
      <c r="AH56" s="148"/>
      <c r="AI56" s="140"/>
      <c r="AJ56" s="120"/>
      <c r="AK56" s="131"/>
      <c r="AL56" s="131"/>
      <c r="AM56" s="120"/>
      <c r="AN56" s="121"/>
      <c r="AO56" s="257"/>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row>
    <row r="57" spans="1:72" hidden="1" x14ac:dyDescent="0.3">
      <c r="A57" s="301"/>
      <c r="B57" s="301"/>
      <c r="C57" s="245"/>
      <c r="D57" s="247"/>
      <c r="E57" s="249"/>
      <c r="F57" s="317"/>
      <c r="G57" s="255"/>
      <c r="H57" s="255"/>
      <c r="I57" s="257"/>
      <c r="J57" s="259"/>
      <c r="K57" s="278"/>
      <c r="L57" s="279"/>
      <c r="M57" s="263"/>
      <c r="N57" s="262">
        <f>IF(NOT(ISERROR(MATCH(M57,_xlfn.ANCHORARRAY(H68),0))),L70&amp;"Por favor no seleccionar los criterios de impacto",M57)</f>
        <v>0</v>
      </c>
      <c r="O57" s="278"/>
      <c r="P57" s="279"/>
      <c r="Q57" s="319"/>
      <c r="R57" s="196">
        <v>4</v>
      </c>
      <c r="S57" s="146"/>
      <c r="T57" s="192" t="str">
        <f t="shared" ref="T57:T59" si="58">IF(OR(U57="Preventivo",U57="Detectivo"),"Probabilidad",IF(U57="Correctivo","Impacto",""))</f>
        <v/>
      </c>
      <c r="U57" s="124"/>
      <c r="V57" s="124"/>
      <c r="W57" s="194" t="str">
        <f t="shared" si="55"/>
        <v/>
      </c>
      <c r="X57" s="124"/>
      <c r="Y57" s="124"/>
      <c r="Z57" s="124"/>
      <c r="AA57" s="126" t="str">
        <f t="shared" ref="AA57:AA59" si="59">IFERROR(IF(AND(T56="Probabilidad",T57="Probabilidad"),(AC56-(+AC56*W57)),IF(AND(T56="Impacto",T57="Probabilidad"),(AC55-(+AC55*W57)),IF(T57="Impacto",AC56,""))),"")</f>
        <v/>
      </c>
      <c r="AB57" s="193" t="str">
        <f t="shared" si="1"/>
        <v/>
      </c>
      <c r="AC57" s="194" t="str">
        <f t="shared" si="56"/>
        <v/>
      </c>
      <c r="AD57" s="193" t="str">
        <f t="shared" si="3"/>
        <v/>
      </c>
      <c r="AE57" s="194" t="str">
        <f t="shared" ref="AE57:AE59" si="60">IFERROR(IF(AND(T56="Impacto",T57="Impacto"),(AE56-(+AE56*W57)),IF(AND(T56="Probabilidad",T57="Impacto"),(AE55-(+AE55*W57)),IF(T57="Probabilidad",AE56,""))),"")</f>
        <v/>
      </c>
      <c r="AF57" s="195" t="str">
        <f>IFERROR(IF(OR(AND(AB57="Muy Baja",AD57="Leve"),AND(AB57="Muy Baja",AD57="Menor"),AND(AB57="Baja",AD57="Leve")),"Bajo",IF(OR(AND(AB57="Muy baja",AD57="Moderado"),AND(AB57="Baja",AD57="Menor"),AND(AB57="Baja",AD57="Moderado"),AND(AB57="Media",AD57="Leve"),AND(AB57="Media",AD57="Menor"),AND(AB57="Media",AD57="Moderado"),AND(AB57="Alta",AD57="Leve"),AND(AB57="Alta",AD57="Menor")),"Moderado",IF(OR(AND(AB57="Muy Baja",AD57="Mayor"),AND(AB57="Baja",AD57="Mayor"),AND(AB57="Media",AD57="Mayor"),AND(AB57="Alta",AD57="Moderado"),AND(AB57="Alta",AD57="Mayor"),AND(AB57="Muy Alta",AD57="Leve"),AND(AB57="Muy Alta",AD57="Menor"),AND(AB57="Muy Alta",AD57="Moderado"),AND(AB57="Muy Alta",AD57="Mayor")),"Alto",IF(OR(AND(AB57="Muy Baja",AD57="Catastrófico"),AND(AB57="Baja",AD57="Catastrófico"),AND(AB57="Media",AD57="Catastrófico"),AND(AB57="Alta",AD57="Catastrófico"),AND(AB57="Muy Alta",AD57="Catastrófico")),"Extremo","")))),"")</f>
        <v/>
      </c>
      <c r="AG57" s="124"/>
      <c r="AH57" s="148"/>
      <c r="AI57" s="120"/>
      <c r="AJ57" s="121"/>
      <c r="AK57" s="131"/>
      <c r="AL57" s="131"/>
      <c r="AM57" s="120"/>
      <c r="AN57" s="121"/>
      <c r="AO57" s="257"/>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row>
    <row r="58" spans="1:72" hidden="1" x14ac:dyDescent="0.3">
      <c r="A58" s="301"/>
      <c r="B58" s="301"/>
      <c r="C58" s="245"/>
      <c r="D58" s="247"/>
      <c r="E58" s="249"/>
      <c r="F58" s="317"/>
      <c r="G58" s="255"/>
      <c r="H58" s="255"/>
      <c r="I58" s="257"/>
      <c r="J58" s="259"/>
      <c r="K58" s="278"/>
      <c r="L58" s="279"/>
      <c r="M58" s="263"/>
      <c r="N58" s="262">
        <f>IF(NOT(ISERROR(MATCH(M58,_xlfn.ANCHORARRAY(H69),0))),L71&amp;"Por favor no seleccionar los criterios de impacto",M58)</f>
        <v>0</v>
      </c>
      <c r="O58" s="278"/>
      <c r="P58" s="279"/>
      <c r="Q58" s="319"/>
      <c r="R58" s="196">
        <v>5</v>
      </c>
      <c r="S58" s="146"/>
      <c r="T58" s="192" t="str">
        <f t="shared" si="58"/>
        <v/>
      </c>
      <c r="U58" s="124"/>
      <c r="V58" s="124"/>
      <c r="W58" s="194" t="str">
        <f t="shared" si="55"/>
        <v/>
      </c>
      <c r="X58" s="124"/>
      <c r="Y58" s="124"/>
      <c r="Z58" s="124"/>
      <c r="AA58" s="126" t="str">
        <f t="shared" si="59"/>
        <v/>
      </c>
      <c r="AB58" s="193" t="str">
        <f t="shared" si="1"/>
        <v/>
      </c>
      <c r="AC58" s="194" t="str">
        <f t="shared" si="56"/>
        <v/>
      </c>
      <c r="AD58" s="193" t="str">
        <f t="shared" si="3"/>
        <v/>
      </c>
      <c r="AE58" s="194" t="str">
        <f t="shared" si="60"/>
        <v/>
      </c>
      <c r="AF58" s="195" t="str">
        <f t="shared" ref="AF58:AF59" si="61">IFERROR(IF(OR(AND(AB58="Muy Baja",AD58="Leve"),AND(AB58="Muy Baja",AD58="Menor"),AND(AB58="Baja",AD58="Leve")),"Bajo",IF(OR(AND(AB58="Muy baja",AD58="Moderado"),AND(AB58="Baja",AD58="Menor"),AND(AB58="Baja",AD58="Moderado"),AND(AB58="Media",AD58="Leve"),AND(AB58="Media",AD58="Menor"),AND(AB58="Media",AD58="Moderado"),AND(AB58="Alta",AD58="Leve"),AND(AB58="Alta",AD58="Menor")),"Moderado",IF(OR(AND(AB58="Muy Baja",AD58="Mayor"),AND(AB58="Baja",AD58="Mayor"),AND(AB58="Media",AD58="Mayor"),AND(AB58="Alta",AD58="Moderado"),AND(AB58="Alta",AD58="Mayor"),AND(AB58="Muy Alta",AD58="Leve"),AND(AB58="Muy Alta",AD58="Menor"),AND(AB58="Muy Alta",AD58="Moderado"),AND(AB58="Muy Alta",AD58="Mayor")),"Alto",IF(OR(AND(AB58="Muy Baja",AD58="Catastrófico"),AND(AB58="Baja",AD58="Catastrófico"),AND(AB58="Media",AD58="Catastrófico"),AND(AB58="Alta",AD58="Catastrófico"),AND(AB58="Muy Alta",AD58="Catastrófico")),"Extremo","")))),"")</f>
        <v/>
      </c>
      <c r="AG58" s="124"/>
      <c r="AH58" s="148"/>
      <c r="AI58" s="120"/>
      <c r="AJ58" s="121"/>
      <c r="AK58" s="131"/>
      <c r="AL58" s="131"/>
      <c r="AM58" s="120"/>
      <c r="AN58" s="121"/>
      <c r="AO58" s="257"/>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row>
    <row r="59" spans="1:72" hidden="1" x14ac:dyDescent="0.3">
      <c r="A59" s="301"/>
      <c r="B59" s="301"/>
      <c r="C59" s="246"/>
      <c r="D59" s="247"/>
      <c r="E59" s="250"/>
      <c r="F59" s="318"/>
      <c r="G59" s="256"/>
      <c r="H59" s="256"/>
      <c r="I59" s="257"/>
      <c r="J59" s="260"/>
      <c r="K59" s="278"/>
      <c r="L59" s="279"/>
      <c r="M59" s="263"/>
      <c r="N59" s="262">
        <f>IF(NOT(ISERROR(MATCH(M59,_xlfn.ANCHORARRAY(H70),0))),L72&amp;"Por favor no seleccionar los criterios de impacto",M59)</f>
        <v>0</v>
      </c>
      <c r="O59" s="278"/>
      <c r="P59" s="279"/>
      <c r="Q59" s="319"/>
      <c r="R59" s="196">
        <v>6</v>
      </c>
      <c r="S59" s="146"/>
      <c r="T59" s="192" t="str">
        <f t="shared" si="58"/>
        <v/>
      </c>
      <c r="U59" s="124"/>
      <c r="V59" s="124"/>
      <c r="W59" s="194" t="str">
        <f t="shared" si="55"/>
        <v/>
      </c>
      <c r="X59" s="124"/>
      <c r="Y59" s="124"/>
      <c r="Z59" s="124"/>
      <c r="AA59" s="126" t="str">
        <f t="shared" si="59"/>
        <v/>
      </c>
      <c r="AB59" s="193" t="str">
        <f t="shared" si="1"/>
        <v/>
      </c>
      <c r="AC59" s="194" t="str">
        <f t="shared" si="56"/>
        <v/>
      </c>
      <c r="AD59" s="193" t="str">
        <f t="shared" si="3"/>
        <v/>
      </c>
      <c r="AE59" s="194" t="str">
        <f t="shared" si="60"/>
        <v/>
      </c>
      <c r="AF59" s="195" t="str">
        <f t="shared" si="61"/>
        <v/>
      </c>
      <c r="AG59" s="124"/>
      <c r="AH59" s="148"/>
      <c r="AI59" s="120"/>
      <c r="AJ59" s="121"/>
      <c r="AK59" s="131"/>
      <c r="AL59" s="131"/>
      <c r="AM59" s="120"/>
      <c r="AN59" s="121"/>
      <c r="AO59" s="257"/>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row>
    <row r="60" spans="1:72" hidden="1" x14ac:dyDescent="0.3">
      <c r="A60" s="301"/>
      <c r="B60" s="301"/>
      <c r="C60" s="244">
        <v>9</v>
      </c>
      <c r="D60" s="247"/>
      <c r="E60" s="248"/>
      <c r="F60" s="316"/>
      <c r="G60" s="254"/>
      <c r="H60" s="254"/>
      <c r="I60" s="257"/>
      <c r="J60" s="258"/>
      <c r="K60" s="278" t="str">
        <f>IF(J60&lt;=0,"",IF(J60&lt;=2,"Muy Baja",IF(J60&lt;=24,"Baja",IF(J60&lt;=500,"Media",IF(J60&lt;=5000,"Alta","Muy Alta")))))</f>
        <v/>
      </c>
      <c r="L60" s="279" t="str">
        <f>IF(K60="","",IF(K60="Muy Baja",0.2,IF(K60="Baja",0.4,IF(K60="Media",0.6,IF(K60="Alta",0.8,IF(K60="Muy Alta",1,))))))</f>
        <v/>
      </c>
      <c r="M60" s="263"/>
      <c r="N60" s="262">
        <f>IF(NOT(ISERROR(MATCH(M60,'Tabla Impacto'!$B$221:$B$223,0))),'Tabla Impacto'!$F$223&amp;"Por favor no seleccionar los criterios de impacto(Afectación Económica o presupuestal y Pérdida Reputacional)",M60)</f>
        <v>0</v>
      </c>
      <c r="O60" s="278" t="str">
        <f>IF(OR(N60='Tabla Impacto'!$C$11,N60='Tabla Impacto'!$D$11),"Leve",IF(OR(N60='Tabla Impacto'!$C$12,N60='Tabla Impacto'!$D$12),"Menor",IF(OR(N60='Tabla Impacto'!$C$13,N60='Tabla Impacto'!$D$13),"Moderado",IF(OR(N60='Tabla Impacto'!$C$14,N60='Tabla Impacto'!$D$14),"Mayor",IF(OR(N60='Tabla Impacto'!$C$15,N60='Tabla Impacto'!$D$15),"Catastrófico","")))))</f>
        <v/>
      </c>
      <c r="P60" s="279" t="str">
        <f>IF(O60="","",IF(O60="Leve",0.2,IF(O60="Menor",0.4,IF(O60="Moderado",0.6,IF(O60="Mayor",0.8,IF(O60="Catastrófico",1,))))))</f>
        <v/>
      </c>
      <c r="Q60" s="319" t="str">
        <f>IF(OR(AND(K60="Muy Baja",O60="Leve"),AND(K60="Muy Baja",O60="Menor"),AND(K60="Baja",O60="Leve")),"Bajo",IF(OR(AND(K60="Muy baja",O60="Moderado"),AND(K60="Baja",O60="Menor"),AND(K60="Baja",O60="Moderado"),AND(K60="Media",O60="Leve"),AND(K60="Media",O60="Menor"),AND(K60="Media",O60="Moderado"),AND(K60="Alta",O60="Leve"),AND(K60="Alta",O60="Menor")),"Moderado",IF(OR(AND(K60="Muy Baja",O60="Mayor"),AND(K60="Baja",O60="Mayor"),AND(K60="Media",O60="Mayor"),AND(K60="Alta",O60="Moderado"),AND(K60="Alta",O60="Mayor"),AND(K60="Muy Alta",O60="Leve"),AND(K60="Muy Alta",O60="Menor"),AND(K60="Muy Alta",O60="Moderado"),AND(K60="Muy Alta",O60="Mayor")),"Alto",IF(OR(AND(K60="Muy Baja",O60="Catastrófico"),AND(K60="Baja",O60="Catastrófico"),AND(K60="Media",O60="Catastrófico"),AND(K60="Alta",O60="Catastrófico"),AND(K60="Muy Alta",O60="Catastrófico")),"Extremo",""))))</f>
        <v/>
      </c>
      <c r="R60" s="196">
        <v>1</v>
      </c>
      <c r="S60" s="146"/>
      <c r="T60" s="192" t="str">
        <f>IF(OR(U60="Preventivo",U60="Detectivo"),"Probabilidad",IF(U60="Correctivo","Impacto",""))</f>
        <v/>
      </c>
      <c r="U60" s="124"/>
      <c r="V60" s="124"/>
      <c r="W60" s="194" t="str">
        <f>IF(AND(U60="Preventivo",V60="Automático"),"50%",IF(AND(U60="Preventivo",V60="Manual"),"40%",IF(AND(U60="Detectivo",V60="Automático"),"40%",IF(AND(U60="Detectivo",V60="Manual"),"30%",IF(AND(U60="Correctivo",V60="Automático"),"35%",IF(AND(U60="Correctivo",V60="Manual"),"25%",""))))))</f>
        <v/>
      </c>
      <c r="X60" s="124"/>
      <c r="Y60" s="124"/>
      <c r="Z60" s="124"/>
      <c r="AA60" s="126" t="str">
        <f>IFERROR(IF(T60="Probabilidad",(L60-(+L60*W60)),IF(T60="Impacto",L60,"")),"")</f>
        <v/>
      </c>
      <c r="AB60" s="193" t="str">
        <f>IFERROR(IF(AA60="","",IF(AA60&lt;=0.2,"Muy Baja",IF(AA60&lt;=0.4,"Baja",IF(AA60&lt;=0.6,"Media",IF(AA60&lt;=0.8,"Alta","Muy Alta"))))),"")</f>
        <v/>
      </c>
      <c r="AC60" s="194" t="str">
        <f>+AA60</f>
        <v/>
      </c>
      <c r="AD60" s="193" t="str">
        <f>IFERROR(IF(AE60="","",IF(AE60&lt;=0.2,"Leve",IF(AE60&lt;=0.4,"Menor",IF(AE60&lt;=0.6,"Moderado",IF(AE60&lt;=0.8,"Mayor","Catastrófico"))))),"")</f>
        <v/>
      </c>
      <c r="AE60" s="194" t="str">
        <f>IFERROR(IF(T60="Impacto",(P60-(+P60*W60)),IF(T60="Probabilidad",P60,"")),"")</f>
        <v/>
      </c>
      <c r="AF60" s="195" t="str">
        <f>IFERROR(IF(OR(AND(AB60="Muy Baja",AD60="Leve"),AND(AB60="Muy Baja",AD60="Menor"),AND(AB60="Baja",AD60="Leve")),"Bajo",IF(OR(AND(AB60="Muy baja",AD60="Moderado"),AND(AB60="Baja",AD60="Menor"),AND(AB60="Baja",AD60="Moderado"),AND(AB60="Media",AD60="Leve"),AND(AB60="Media",AD60="Menor"),AND(AB60="Media",AD60="Moderado"),AND(AB60="Alta",AD60="Leve"),AND(AB60="Alta",AD60="Menor")),"Moderado",IF(OR(AND(AB60="Muy Baja",AD60="Mayor"),AND(AB60="Baja",AD60="Mayor"),AND(AB60="Media",AD60="Mayor"),AND(AB60="Alta",AD60="Moderado"),AND(AB60="Alta",AD60="Mayor"),AND(AB60="Muy Alta",AD60="Leve"),AND(AB60="Muy Alta",AD60="Menor"),AND(AB60="Muy Alta",AD60="Moderado"),AND(AB60="Muy Alta",AD60="Mayor")),"Alto",IF(OR(AND(AB60="Muy Baja",AD60="Catastrófico"),AND(AB60="Baja",AD60="Catastrófico"),AND(AB60="Media",AD60="Catastrófico"),AND(AB60="Alta",AD60="Catastrófico"),AND(AB60="Muy Alta",AD60="Catastrófico")),"Extremo","")))),"")</f>
        <v/>
      </c>
      <c r="AG60" s="124"/>
      <c r="AH60" s="148"/>
      <c r="AI60" s="140"/>
      <c r="AJ60" s="140"/>
      <c r="AK60" s="139"/>
      <c r="AL60" s="131"/>
      <c r="AM60" s="120"/>
      <c r="AN60" s="121"/>
      <c r="AO60" s="257"/>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row>
    <row r="61" spans="1:72" hidden="1" x14ac:dyDescent="0.3">
      <c r="A61" s="301"/>
      <c r="B61" s="301"/>
      <c r="C61" s="245"/>
      <c r="D61" s="247"/>
      <c r="E61" s="249"/>
      <c r="F61" s="317"/>
      <c r="G61" s="255"/>
      <c r="H61" s="255"/>
      <c r="I61" s="257"/>
      <c r="J61" s="259"/>
      <c r="K61" s="278"/>
      <c r="L61" s="279"/>
      <c r="M61" s="263"/>
      <c r="N61" s="262">
        <f>IF(NOT(ISERROR(MATCH(M61,_xlfn.ANCHORARRAY(H72),0))),L74&amp;"Por favor no seleccionar los criterios de impacto",M61)</f>
        <v>0</v>
      </c>
      <c r="O61" s="278"/>
      <c r="P61" s="279"/>
      <c r="Q61" s="319"/>
      <c r="R61" s="196">
        <v>2</v>
      </c>
      <c r="S61" s="146"/>
      <c r="T61" s="192" t="str">
        <f>IF(OR(U61="Preventivo",U61="Detectivo"),"Probabilidad",IF(U61="Correctivo","Impacto",""))</f>
        <v/>
      </c>
      <c r="U61" s="124"/>
      <c r="V61" s="124"/>
      <c r="W61" s="194" t="str">
        <f t="shared" ref="W61:W65" si="62">IF(AND(U61="Preventivo",V61="Automático"),"50%",IF(AND(U61="Preventivo",V61="Manual"),"40%",IF(AND(U61="Detectivo",V61="Automático"),"40%",IF(AND(U61="Detectivo",V61="Manual"),"30%",IF(AND(U61="Correctivo",V61="Automático"),"35%",IF(AND(U61="Correctivo",V61="Manual"),"25%",""))))))</f>
        <v/>
      </c>
      <c r="X61" s="124"/>
      <c r="Y61" s="124"/>
      <c r="Z61" s="124"/>
      <c r="AA61" s="126" t="str">
        <f>IFERROR(IF(AND(T60="Probabilidad",T61="Probabilidad"),(AC60-(+AC60*W61)),IF(T61="Probabilidad",(L60-(+L60*W61)),IF(T61="Impacto",AC60,""))),"")</f>
        <v/>
      </c>
      <c r="AB61" s="193" t="str">
        <f t="shared" si="1"/>
        <v/>
      </c>
      <c r="AC61" s="194" t="str">
        <f t="shared" ref="AC61:AC65" si="63">+AA61</f>
        <v/>
      </c>
      <c r="AD61" s="193" t="str">
        <f t="shared" si="3"/>
        <v/>
      </c>
      <c r="AE61" s="194" t="str">
        <f>IFERROR(IF(AND(T60="Impacto",T61="Impacto"),(AE54-(+AE54*W61)),IF(T61="Impacto",($P$60-(+$P$60*W61)),IF(T61="Probabilidad",AE54,""))),"")</f>
        <v/>
      </c>
      <c r="AF61" s="195" t="str">
        <f t="shared" ref="AF61:AF62" si="64">IFERROR(IF(OR(AND(AB61="Muy Baja",AD61="Leve"),AND(AB61="Muy Baja",AD61="Menor"),AND(AB61="Baja",AD61="Leve")),"Bajo",IF(OR(AND(AB61="Muy baja",AD61="Moderado"),AND(AB61="Baja",AD61="Menor"),AND(AB61="Baja",AD61="Moderado"),AND(AB61="Media",AD61="Leve"),AND(AB61="Media",AD61="Menor"),AND(AB61="Media",AD61="Moderado"),AND(AB61="Alta",AD61="Leve"),AND(AB61="Alta",AD61="Menor")),"Moderado",IF(OR(AND(AB61="Muy Baja",AD61="Mayor"),AND(AB61="Baja",AD61="Mayor"),AND(AB61="Media",AD61="Mayor"),AND(AB61="Alta",AD61="Moderado"),AND(AB61="Alta",AD61="Mayor"),AND(AB61="Muy Alta",AD61="Leve"),AND(AB61="Muy Alta",AD61="Menor"),AND(AB61="Muy Alta",AD61="Moderado"),AND(AB61="Muy Alta",AD61="Mayor")),"Alto",IF(OR(AND(AB61="Muy Baja",AD61="Catastrófico"),AND(AB61="Baja",AD61="Catastrófico"),AND(AB61="Media",AD61="Catastrófico"),AND(AB61="Alta",AD61="Catastrófico"),AND(AB61="Muy Alta",AD61="Catastrófico")),"Extremo","")))),"")</f>
        <v/>
      </c>
      <c r="AG61" s="124"/>
      <c r="AH61" s="148"/>
      <c r="AI61" s="140"/>
      <c r="AJ61" s="138"/>
      <c r="AK61" s="139"/>
      <c r="AL61" s="131"/>
      <c r="AM61" s="120"/>
      <c r="AN61" s="121"/>
      <c r="AO61" s="257"/>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row>
    <row r="62" spans="1:72" hidden="1" x14ac:dyDescent="0.3">
      <c r="A62" s="301"/>
      <c r="B62" s="301"/>
      <c r="C62" s="245"/>
      <c r="D62" s="247"/>
      <c r="E62" s="249"/>
      <c r="F62" s="317"/>
      <c r="G62" s="255"/>
      <c r="H62" s="255"/>
      <c r="I62" s="257"/>
      <c r="J62" s="259"/>
      <c r="K62" s="278"/>
      <c r="L62" s="279"/>
      <c r="M62" s="263"/>
      <c r="N62" s="262">
        <f>IF(NOT(ISERROR(MATCH(M62,_xlfn.ANCHORARRAY(H73),0))),L75&amp;"Por favor no seleccionar los criterios de impacto",M62)</f>
        <v>0</v>
      </c>
      <c r="O62" s="278"/>
      <c r="P62" s="279"/>
      <c r="Q62" s="319"/>
      <c r="R62" s="196">
        <v>3</v>
      </c>
      <c r="S62" s="147"/>
      <c r="T62" s="192" t="str">
        <f>IF(OR(U62="Preventivo",U62="Detectivo"),"Probabilidad",IF(U62="Correctivo","Impacto",""))</f>
        <v/>
      </c>
      <c r="U62" s="124"/>
      <c r="V62" s="124"/>
      <c r="W62" s="194" t="str">
        <f t="shared" si="62"/>
        <v/>
      </c>
      <c r="X62" s="124"/>
      <c r="Y62" s="124"/>
      <c r="Z62" s="124"/>
      <c r="AA62" s="126" t="str">
        <f>IFERROR(IF(AND(T61="Probabilidad",T62="Probabilidad"),(AC61-(+AC61*W62)),IF(AND(T61="Impacto",T62="Probabilidad"),(AC60-(+AC60*W62)),IF(T62="Impacto",AC61,""))),"")</f>
        <v/>
      </c>
      <c r="AB62" s="193" t="str">
        <f t="shared" si="1"/>
        <v/>
      </c>
      <c r="AC62" s="194" t="str">
        <f t="shared" si="63"/>
        <v/>
      </c>
      <c r="AD62" s="193" t="str">
        <f t="shared" si="3"/>
        <v/>
      </c>
      <c r="AE62" s="194" t="str">
        <f>IFERROR(IF(AND(T61="Impacto",T62="Impacto"),(AE61-(+AE61*W62)),IF(AND(T61="Probabilidad",T62="Impacto"),(AE60-(+AE60*W62)),IF(T62="Probabilidad",AE61,""))),"")</f>
        <v/>
      </c>
      <c r="AF62" s="195" t="str">
        <f t="shared" si="64"/>
        <v/>
      </c>
      <c r="AG62" s="124"/>
      <c r="AH62" s="148"/>
      <c r="AI62" s="140"/>
      <c r="AJ62" s="138"/>
      <c r="AK62" s="139"/>
      <c r="AL62" s="131"/>
      <c r="AM62" s="120"/>
      <c r="AN62" s="121"/>
      <c r="AO62" s="257"/>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row>
    <row r="63" spans="1:72" hidden="1" x14ac:dyDescent="0.3">
      <c r="A63" s="301"/>
      <c r="B63" s="301"/>
      <c r="C63" s="245"/>
      <c r="D63" s="247"/>
      <c r="E63" s="249"/>
      <c r="F63" s="317"/>
      <c r="G63" s="255"/>
      <c r="H63" s="255"/>
      <c r="I63" s="257"/>
      <c r="J63" s="259"/>
      <c r="K63" s="278"/>
      <c r="L63" s="279"/>
      <c r="M63" s="263"/>
      <c r="N63" s="262">
        <f>IF(NOT(ISERROR(MATCH(M63,_xlfn.ANCHORARRAY(H74),0))),L76&amp;"Por favor no seleccionar los criterios de impacto",M63)</f>
        <v>0</v>
      </c>
      <c r="O63" s="278"/>
      <c r="P63" s="279"/>
      <c r="Q63" s="319"/>
      <c r="R63" s="196">
        <v>4</v>
      </c>
      <c r="S63" s="146"/>
      <c r="T63" s="192" t="str">
        <f t="shared" ref="T63:T65" si="65">IF(OR(U63="Preventivo",U63="Detectivo"),"Probabilidad",IF(U63="Correctivo","Impacto",""))</f>
        <v/>
      </c>
      <c r="U63" s="124"/>
      <c r="V63" s="124"/>
      <c r="W63" s="194" t="str">
        <f t="shared" si="62"/>
        <v/>
      </c>
      <c r="X63" s="124"/>
      <c r="Y63" s="124"/>
      <c r="Z63" s="124"/>
      <c r="AA63" s="126" t="str">
        <f t="shared" ref="AA63:AA65" si="66">IFERROR(IF(AND(T62="Probabilidad",T63="Probabilidad"),(AC62-(+AC62*W63)),IF(AND(T62="Impacto",T63="Probabilidad"),(AC61-(+AC61*W63)),IF(T63="Impacto",AC62,""))),"")</f>
        <v/>
      </c>
      <c r="AB63" s="193" t="str">
        <f t="shared" si="1"/>
        <v/>
      </c>
      <c r="AC63" s="194" t="str">
        <f t="shared" si="63"/>
        <v/>
      </c>
      <c r="AD63" s="193" t="str">
        <f t="shared" si="3"/>
        <v/>
      </c>
      <c r="AE63" s="194" t="str">
        <f t="shared" ref="AE63:AE65" si="67">IFERROR(IF(AND(T62="Impacto",T63="Impacto"),(AE62-(+AE62*W63)),IF(AND(T62="Probabilidad",T63="Impacto"),(AE61-(+AE61*W63)),IF(T63="Probabilidad",AE62,""))),"")</f>
        <v/>
      </c>
      <c r="AF63" s="195" t="str">
        <f>IFERROR(IF(OR(AND(AB63="Muy Baja",AD63="Leve"),AND(AB63="Muy Baja",AD63="Menor"),AND(AB63="Baja",AD63="Leve")),"Bajo",IF(OR(AND(AB63="Muy baja",AD63="Moderado"),AND(AB63="Baja",AD63="Menor"),AND(AB63="Baja",AD63="Moderado"),AND(AB63="Media",AD63="Leve"),AND(AB63="Media",AD63="Menor"),AND(AB63="Media",AD63="Moderado"),AND(AB63="Alta",AD63="Leve"),AND(AB63="Alta",AD63="Menor")),"Moderado",IF(OR(AND(AB63="Muy Baja",AD63="Mayor"),AND(AB63="Baja",AD63="Mayor"),AND(AB63="Media",AD63="Mayor"),AND(AB63="Alta",AD63="Moderado"),AND(AB63="Alta",AD63="Mayor"),AND(AB63="Muy Alta",AD63="Leve"),AND(AB63="Muy Alta",AD63="Menor"),AND(AB63="Muy Alta",AD63="Moderado"),AND(AB63="Muy Alta",AD63="Mayor")),"Alto",IF(OR(AND(AB63="Muy Baja",AD63="Catastrófico"),AND(AB63="Baja",AD63="Catastrófico"),AND(AB63="Media",AD63="Catastrófico"),AND(AB63="Alta",AD63="Catastrófico"),AND(AB63="Muy Alta",AD63="Catastrófico")),"Extremo","")))),"")</f>
        <v/>
      </c>
      <c r="AG63" s="124"/>
      <c r="AH63" s="148"/>
      <c r="AI63" s="120"/>
      <c r="AJ63" s="121"/>
      <c r="AK63" s="131"/>
      <c r="AL63" s="131"/>
      <c r="AM63" s="120"/>
      <c r="AN63" s="121"/>
      <c r="AO63" s="257"/>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row>
    <row r="64" spans="1:72" hidden="1" x14ac:dyDescent="0.3">
      <c r="A64" s="301"/>
      <c r="B64" s="301"/>
      <c r="C64" s="245"/>
      <c r="D64" s="247"/>
      <c r="E64" s="249"/>
      <c r="F64" s="317"/>
      <c r="G64" s="255"/>
      <c r="H64" s="255"/>
      <c r="I64" s="257"/>
      <c r="J64" s="259"/>
      <c r="K64" s="278"/>
      <c r="L64" s="279"/>
      <c r="M64" s="263"/>
      <c r="N64" s="262">
        <f>IF(NOT(ISERROR(MATCH(M64,_xlfn.ANCHORARRAY(H75),0))),L77&amp;"Por favor no seleccionar los criterios de impacto",M64)</f>
        <v>0</v>
      </c>
      <c r="O64" s="278"/>
      <c r="P64" s="279"/>
      <c r="Q64" s="319"/>
      <c r="R64" s="196">
        <v>5</v>
      </c>
      <c r="S64" s="146"/>
      <c r="T64" s="192" t="str">
        <f t="shared" si="65"/>
        <v/>
      </c>
      <c r="U64" s="124"/>
      <c r="V64" s="124"/>
      <c r="W64" s="194" t="str">
        <f t="shared" si="62"/>
        <v/>
      </c>
      <c r="X64" s="124"/>
      <c r="Y64" s="124"/>
      <c r="Z64" s="124"/>
      <c r="AA64" s="126" t="str">
        <f t="shared" si="66"/>
        <v/>
      </c>
      <c r="AB64" s="193" t="str">
        <f t="shared" si="1"/>
        <v/>
      </c>
      <c r="AC64" s="194" t="str">
        <f t="shared" si="63"/>
        <v/>
      </c>
      <c r="AD64" s="193" t="str">
        <f t="shared" si="3"/>
        <v/>
      </c>
      <c r="AE64" s="194" t="str">
        <f t="shared" si="67"/>
        <v/>
      </c>
      <c r="AF64" s="195" t="str">
        <f t="shared" ref="AF64:AF65" si="68">IFERROR(IF(OR(AND(AB64="Muy Baja",AD64="Leve"),AND(AB64="Muy Baja",AD64="Menor"),AND(AB64="Baja",AD64="Leve")),"Bajo",IF(OR(AND(AB64="Muy baja",AD64="Moderado"),AND(AB64="Baja",AD64="Menor"),AND(AB64="Baja",AD64="Moderado"),AND(AB64="Media",AD64="Leve"),AND(AB64="Media",AD64="Menor"),AND(AB64="Media",AD64="Moderado"),AND(AB64="Alta",AD64="Leve"),AND(AB64="Alta",AD64="Menor")),"Moderado",IF(OR(AND(AB64="Muy Baja",AD64="Mayor"),AND(AB64="Baja",AD64="Mayor"),AND(AB64="Media",AD64="Mayor"),AND(AB64="Alta",AD64="Moderado"),AND(AB64="Alta",AD64="Mayor"),AND(AB64="Muy Alta",AD64="Leve"),AND(AB64="Muy Alta",AD64="Menor"),AND(AB64="Muy Alta",AD64="Moderado"),AND(AB64="Muy Alta",AD64="Mayor")),"Alto",IF(OR(AND(AB64="Muy Baja",AD64="Catastrófico"),AND(AB64="Baja",AD64="Catastrófico"),AND(AB64="Media",AD64="Catastrófico"),AND(AB64="Alta",AD64="Catastrófico"),AND(AB64="Muy Alta",AD64="Catastrófico")),"Extremo","")))),"")</f>
        <v/>
      </c>
      <c r="AG64" s="124"/>
      <c r="AH64" s="148"/>
      <c r="AI64" s="120"/>
      <c r="AJ64" s="120"/>
      <c r="AK64" s="131"/>
      <c r="AL64" s="131"/>
      <c r="AM64" s="120"/>
      <c r="AN64" s="121"/>
      <c r="AO64" s="257"/>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row>
    <row r="65" spans="1:72" hidden="1" x14ac:dyDescent="0.3">
      <c r="A65" s="301"/>
      <c r="B65" s="301"/>
      <c r="C65" s="246"/>
      <c r="D65" s="247"/>
      <c r="E65" s="250"/>
      <c r="F65" s="318"/>
      <c r="G65" s="256"/>
      <c r="H65" s="256"/>
      <c r="I65" s="257"/>
      <c r="J65" s="260"/>
      <c r="K65" s="278"/>
      <c r="L65" s="279"/>
      <c r="M65" s="263"/>
      <c r="N65" s="262">
        <f>IF(NOT(ISERROR(MATCH(M65,_xlfn.ANCHORARRAY(H76),0))),#REF!&amp;"Por favor no seleccionar los criterios de impacto",M65)</f>
        <v>0</v>
      </c>
      <c r="O65" s="278"/>
      <c r="P65" s="279"/>
      <c r="Q65" s="319"/>
      <c r="R65" s="196">
        <v>6</v>
      </c>
      <c r="S65" s="146"/>
      <c r="T65" s="192" t="str">
        <f t="shared" si="65"/>
        <v/>
      </c>
      <c r="U65" s="124"/>
      <c r="V65" s="124"/>
      <c r="W65" s="194" t="str">
        <f t="shared" si="62"/>
        <v/>
      </c>
      <c r="X65" s="124"/>
      <c r="Y65" s="124"/>
      <c r="Z65" s="124"/>
      <c r="AA65" s="126" t="str">
        <f t="shared" si="66"/>
        <v/>
      </c>
      <c r="AB65" s="193" t="str">
        <f t="shared" si="1"/>
        <v/>
      </c>
      <c r="AC65" s="194" t="str">
        <f t="shared" si="63"/>
        <v/>
      </c>
      <c r="AD65" s="193" t="str">
        <f t="shared" si="3"/>
        <v/>
      </c>
      <c r="AE65" s="194" t="str">
        <f t="shared" si="67"/>
        <v/>
      </c>
      <c r="AF65" s="195" t="str">
        <f t="shared" si="68"/>
        <v/>
      </c>
      <c r="AG65" s="124"/>
      <c r="AH65" s="148"/>
      <c r="AI65" s="140"/>
      <c r="AJ65" s="121"/>
      <c r="AK65" s="131"/>
      <c r="AL65" s="131"/>
      <c r="AM65" s="120"/>
      <c r="AN65" s="121"/>
      <c r="AO65" s="257"/>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row>
    <row r="66" spans="1:72" hidden="1" x14ac:dyDescent="0.3">
      <c r="A66" s="301"/>
      <c r="B66" s="301"/>
      <c r="C66" s="244">
        <v>10</v>
      </c>
      <c r="D66" s="247"/>
      <c r="E66" s="248"/>
      <c r="F66" s="316"/>
      <c r="G66" s="254"/>
      <c r="H66" s="254"/>
      <c r="I66" s="257"/>
      <c r="J66" s="258"/>
      <c r="K66" s="278" t="str">
        <f>IF(J66&lt;=0,"",IF(J66&lt;=2,"Muy Baja",IF(J66&lt;=24,"Baja",IF(J66&lt;=500,"Media",IF(J66&lt;=5000,"Alta","Muy Alta")))))</f>
        <v/>
      </c>
      <c r="L66" s="279" t="str">
        <f>IF(K66="","",IF(K66="Muy Baja",0.2,IF(K66="Baja",0.4,IF(K66="Media",0.6,IF(K66="Alta",0.8,IF(K66="Muy Alta",1,))))))</f>
        <v/>
      </c>
      <c r="M66" s="263"/>
      <c r="N66" s="262">
        <f>IF(NOT(ISERROR(MATCH(M66,'Tabla Impacto'!$B$221:$B$223,0))),'Tabla Impacto'!$F$223&amp;"Por favor no seleccionar los criterios de impacto(Afectación Económica o presupuestal y Pérdida Reputacional)",M66)</f>
        <v>0</v>
      </c>
      <c r="O66" s="278" t="str">
        <f>IF(OR(N66='Tabla Impacto'!$C$11,N66='Tabla Impacto'!$D$11),"Leve",IF(OR(N66='Tabla Impacto'!$C$12,N66='Tabla Impacto'!$D$12),"Menor",IF(OR(N66='Tabla Impacto'!$C$13,N66='Tabla Impacto'!$D$13),"Moderado",IF(OR(N66='Tabla Impacto'!$C$14,N66='Tabla Impacto'!$D$14),"Mayor",IF(OR(N66='Tabla Impacto'!$C$15,N66='Tabla Impacto'!$D$15),"Catastrófico","")))))</f>
        <v/>
      </c>
      <c r="P66" s="279" t="str">
        <f>IF(O66="","",IF(O66="Leve",0.2,IF(O66="Menor",0.4,IF(O66="Moderado",0.6,IF(O66="Mayor",0.8,IF(O66="Catastrófico",1,))))))</f>
        <v/>
      </c>
      <c r="Q66" s="319" t="str">
        <f>IF(OR(AND(K66="Muy Baja",O66="Leve"),AND(K66="Muy Baja",O66="Menor"),AND(K66="Baja",O66="Leve")),"Bajo",IF(OR(AND(K66="Muy baja",O66="Moderado"),AND(K66="Baja",O66="Menor"),AND(K66="Baja",O66="Moderado"),AND(K66="Media",O66="Leve"),AND(K66="Media",O66="Menor"),AND(K66="Media",O66="Moderado"),AND(K66="Alta",O66="Leve"),AND(K66="Alta",O66="Menor")),"Moderado",IF(OR(AND(K66="Muy Baja",O66="Mayor"),AND(K66="Baja",O66="Mayor"),AND(K66="Media",O66="Mayor"),AND(K66="Alta",O66="Moderado"),AND(K66="Alta",O66="Mayor"),AND(K66="Muy Alta",O66="Leve"),AND(K66="Muy Alta",O66="Menor"),AND(K66="Muy Alta",O66="Moderado"),AND(K66="Muy Alta",O66="Mayor")),"Alto",IF(OR(AND(K66="Muy Baja",O66="Catastrófico"),AND(K66="Baja",O66="Catastrófico"),AND(K66="Media",O66="Catastrófico"),AND(K66="Alta",O66="Catastrófico"),AND(K66="Muy Alta",O66="Catastrófico")),"Extremo",""))))</f>
        <v/>
      </c>
      <c r="R66" s="196">
        <v>1</v>
      </c>
      <c r="S66" s="152"/>
      <c r="T66" s="192" t="str">
        <f>IF(OR(U66="Preventivo",U66="Detectivo"),"Probabilidad",IF(U66="Correctivo","Impacto",""))</f>
        <v/>
      </c>
      <c r="U66" s="124"/>
      <c r="V66" s="124"/>
      <c r="W66" s="194" t="str">
        <f>IF(AND(U66="Preventivo",V66="Automático"),"50%",IF(AND(U66="Preventivo",V66="Manual"),"40%",IF(AND(U66="Detectivo",V66="Automático"),"40%",IF(AND(U66="Detectivo",V66="Manual"),"30%",IF(AND(U66="Correctivo",V66="Automático"),"35%",IF(AND(U66="Correctivo",V66="Manual"),"25%",""))))))</f>
        <v/>
      </c>
      <c r="X66" s="124"/>
      <c r="Y66" s="124"/>
      <c r="Z66" s="124"/>
      <c r="AA66" s="126" t="str">
        <f>IFERROR(IF(T66="Probabilidad",(L66-(+L66*W66)),IF(T66="Impacto",L66,"")),"")</f>
        <v/>
      </c>
      <c r="AB66" s="193" t="str">
        <f>IFERROR(IF(AA66="","",IF(AA66&lt;=0.2,"Muy Baja",IF(AA66&lt;=0.4,"Baja",IF(AA66&lt;=0.6,"Media",IF(AA66&lt;=0.8,"Alta","Muy Alta"))))),"")</f>
        <v/>
      </c>
      <c r="AC66" s="194" t="str">
        <f>+AA66</f>
        <v/>
      </c>
      <c r="AD66" s="193" t="str">
        <f>IFERROR(IF(AE66="","",IF(AE66&lt;=0.2,"Leve",IF(AE66&lt;=0.4,"Menor",IF(AE66&lt;=0.6,"Moderado",IF(AE66&lt;=0.8,"Mayor","Catastrófico"))))),"")</f>
        <v/>
      </c>
      <c r="AE66" s="194" t="str">
        <f>IFERROR(IF(T66="Impacto",(P66-(+P66*W66)),IF(T66="Probabilidad",P66,"")),"")</f>
        <v/>
      </c>
      <c r="AF66" s="195" t="str">
        <f>IFERROR(IF(OR(AND(AB66="Muy Baja",AD66="Leve"),AND(AB66="Muy Baja",AD66="Menor"),AND(AB66="Baja",AD66="Leve")),"Bajo",IF(OR(AND(AB66="Muy baja",AD66="Moderado"),AND(AB66="Baja",AD66="Menor"),AND(AB66="Baja",AD66="Moderado"),AND(AB66="Media",AD66="Leve"),AND(AB66="Media",AD66="Menor"),AND(AB66="Media",AD66="Moderado"),AND(AB66="Alta",AD66="Leve"),AND(AB66="Alta",AD66="Menor")),"Moderado",IF(OR(AND(AB66="Muy Baja",AD66="Mayor"),AND(AB66="Baja",AD66="Mayor"),AND(AB66="Media",AD66="Mayor"),AND(AB66="Alta",AD66="Moderado"),AND(AB66="Alta",AD66="Mayor"),AND(AB66="Muy Alta",AD66="Leve"),AND(AB66="Muy Alta",AD66="Menor"),AND(AB66="Muy Alta",AD66="Moderado"),AND(AB66="Muy Alta",AD66="Mayor")),"Alto",IF(OR(AND(AB66="Muy Baja",AD66="Catastrófico"),AND(AB66="Baja",AD66="Catastrófico"),AND(AB66="Media",AD66="Catastrófico"),AND(AB66="Alta",AD66="Catastrófico"),AND(AB66="Muy Alta",AD66="Catastrófico")),"Extremo","")))),"")</f>
        <v/>
      </c>
      <c r="AG66" s="124"/>
      <c r="AH66" s="148"/>
      <c r="AI66" s="140"/>
      <c r="AJ66" s="140"/>
      <c r="AK66" s="139"/>
      <c r="AL66" s="131"/>
      <c r="AM66" s="120"/>
      <c r="AN66" s="121"/>
      <c r="AO66" s="257"/>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row>
    <row r="67" spans="1:72" hidden="1" x14ac:dyDescent="0.3">
      <c r="A67" s="301"/>
      <c r="B67" s="301"/>
      <c r="C67" s="245"/>
      <c r="D67" s="247"/>
      <c r="E67" s="249"/>
      <c r="F67" s="317"/>
      <c r="G67" s="255"/>
      <c r="H67" s="255"/>
      <c r="I67" s="257"/>
      <c r="J67" s="259"/>
      <c r="K67" s="278"/>
      <c r="L67" s="279"/>
      <c r="M67" s="263"/>
      <c r="N67" s="262">
        <f>IF(NOT(ISERROR(MATCH(M67,_xlfn.ANCHORARRAY(#REF!),0))),#REF!&amp;"Por favor no seleccionar los criterios de impacto",M67)</f>
        <v>0</v>
      </c>
      <c r="O67" s="278"/>
      <c r="P67" s="279"/>
      <c r="Q67" s="319"/>
      <c r="R67" s="196">
        <v>2</v>
      </c>
      <c r="S67" s="146"/>
      <c r="T67" s="192" t="str">
        <f>IF(OR(U67="Preventivo",U67="Detectivo"),"Probabilidad",IF(U67="Correctivo","Impacto",""))</f>
        <v/>
      </c>
      <c r="U67" s="124"/>
      <c r="V67" s="124"/>
      <c r="W67" s="194" t="str">
        <f t="shared" ref="W67:W71" si="69">IF(AND(U67="Preventivo",V67="Automático"),"50%",IF(AND(U67="Preventivo",V67="Manual"),"40%",IF(AND(U67="Detectivo",V67="Automático"),"40%",IF(AND(U67="Detectivo",V67="Manual"),"30%",IF(AND(U67="Correctivo",V67="Automático"),"35%",IF(AND(U67="Correctivo",V67="Manual"),"25%",""))))))</f>
        <v/>
      </c>
      <c r="X67" s="124"/>
      <c r="Y67" s="124"/>
      <c r="Z67" s="124"/>
      <c r="AA67" s="126" t="str">
        <f>IFERROR(IF(AND(T66="Probabilidad",T67="Probabilidad"),(AC66-(+AC66*W67)),IF(T67="Probabilidad",(L66-(+L66*W67)),IF(T67="Impacto",AC66,""))),"")</f>
        <v/>
      </c>
      <c r="AB67" s="193" t="str">
        <f t="shared" si="1"/>
        <v/>
      </c>
      <c r="AC67" s="194" t="str">
        <f t="shared" ref="AC67:AC71" si="70">+AA67</f>
        <v/>
      </c>
      <c r="AD67" s="193" t="str">
        <f t="shared" si="3"/>
        <v/>
      </c>
      <c r="AE67" s="194" t="str">
        <f>IFERROR(IF(AND(T66="Impacto",T67="Impacto"),(AE60-(+AE60*W67)),IF(T67="Impacto",($P$66-(+$P$66*W67)),IF(T67="Probabilidad",AE60,""))),"")</f>
        <v/>
      </c>
      <c r="AF67" s="195" t="str">
        <f t="shared" ref="AF67:AF68" si="71">IFERROR(IF(OR(AND(AB67="Muy Baja",AD67="Leve"),AND(AB67="Muy Baja",AD67="Menor"),AND(AB67="Baja",AD67="Leve")),"Bajo",IF(OR(AND(AB67="Muy baja",AD67="Moderado"),AND(AB67="Baja",AD67="Menor"),AND(AB67="Baja",AD67="Moderado"),AND(AB67="Media",AD67="Leve"),AND(AB67="Media",AD67="Menor"),AND(AB67="Media",AD67="Moderado"),AND(AB67="Alta",AD67="Leve"),AND(AB67="Alta",AD67="Menor")),"Moderado",IF(OR(AND(AB67="Muy Baja",AD67="Mayor"),AND(AB67="Baja",AD67="Mayor"),AND(AB67="Media",AD67="Mayor"),AND(AB67="Alta",AD67="Moderado"),AND(AB67="Alta",AD67="Mayor"),AND(AB67="Muy Alta",AD67="Leve"),AND(AB67="Muy Alta",AD67="Menor"),AND(AB67="Muy Alta",AD67="Moderado"),AND(AB67="Muy Alta",AD67="Mayor")),"Alto",IF(OR(AND(AB67="Muy Baja",AD67="Catastrófico"),AND(AB67="Baja",AD67="Catastrófico"),AND(AB67="Media",AD67="Catastrófico"),AND(AB67="Alta",AD67="Catastrófico"),AND(AB67="Muy Alta",AD67="Catastrófico")),"Extremo","")))),"")</f>
        <v/>
      </c>
      <c r="AG67" s="124"/>
      <c r="AH67" s="148"/>
      <c r="AI67" s="140"/>
      <c r="AJ67" s="138"/>
      <c r="AK67" s="149"/>
      <c r="AL67" s="131"/>
      <c r="AM67" s="120"/>
      <c r="AN67" s="121"/>
      <c r="AO67" s="257"/>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row>
    <row r="68" spans="1:72" hidden="1" x14ac:dyDescent="0.3">
      <c r="A68" s="301"/>
      <c r="B68" s="301"/>
      <c r="C68" s="245"/>
      <c r="D68" s="247"/>
      <c r="E68" s="249"/>
      <c r="F68" s="317"/>
      <c r="G68" s="255"/>
      <c r="H68" s="255"/>
      <c r="I68" s="257"/>
      <c r="J68" s="259"/>
      <c r="K68" s="278"/>
      <c r="L68" s="279"/>
      <c r="M68" s="263"/>
      <c r="N68" s="262">
        <f>IF(NOT(ISERROR(MATCH(M68,_xlfn.ANCHORARRAY(#REF!),0))),L78&amp;"Por favor no seleccionar los criterios de impacto",M68)</f>
        <v>0</v>
      </c>
      <c r="O68" s="278"/>
      <c r="P68" s="279"/>
      <c r="Q68" s="319"/>
      <c r="R68" s="196">
        <v>3</v>
      </c>
      <c r="S68" s="147"/>
      <c r="T68" s="192" t="str">
        <f>IF(OR(U68="Preventivo",U68="Detectivo"),"Probabilidad",IF(U68="Correctivo","Impacto",""))</f>
        <v/>
      </c>
      <c r="U68" s="124"/>
      <c r="V68" s="124"/>
      <c r="W68" s="194" t="str">
        <f t="shared" si="69"/>
        <v/>
      </c>
      <c r="X68" s="124"/>
      <c r="Y68" s="124"/>
      <c r="Z68" s="124"/>
      <c r="AA68" s="126" t="str">
        <f>IFERROR(IF(AND(T67="Probabilidad",T68="Probabilidad"),(AC67-(+AC67*W68)),IF(AND(T67="Impacto",T68="Probabilidad"),(AC66-(+AC66*W68)),IF(T68="Impacto",AC67,""))),"")</f>
        <v/>
      </c>
      <c r="AB68" s="193" t="str">
        <f t="shared" si="1"/>
        <v/>
      </c>
      <c r="AC68" s="194" t="str">
        <f t="shared" si="70"/>
        <v/>
      </c>
      <c r="AD68" s="193" t="str">
        <f t="shared" si="3"/>
        <v/>
      </c>
      <c r="AE68" s="194" t="str">
        <f>IFERROR(IF(AND(T67="Impacto",T68="Impacto"),(AE67-(+AE67*W68)),IF(AND(T67="Probabilidad",T68="Impacto"),(AE66-(+AE66*W68)),IF(T68="Probabilidad",AE67,""))),"")</f>
        <v/>
      </c>
      <c r="AF68" s="195" t="str">
        <f t="shared" si="71"/>
        <v/>
      </c>
      <c r="AG68" s="124"/>
      <c r="AH68" s="148"/>
      <c r="AI68" s="140"/>
      <c r="AJ68" s="138"/>
      <c r="AK68" s="139"/>
      <c r="AL68" s="131"/>
      <c r="AM68" s="120"/>
      <c r="AN68" s="121"/>
      <c r="AO68" s="257"/>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row>
    <row r="69" spans="1:72" hidden="1" x14ac:dyDescent="0.3">
      <c r="A69" s="301"/>
      <c r="B69" s="301"/>
      <c r="C69" s="245"/>
      <c r="D69" s="247"/>
      <c r="E69" s="249"/>
      <c r="F69" s="317"/>
      <c r="G69" s="255"/>
      <c r="H69" s="255"/>
      <c r="I69" s="257"/>
      <c r="J69" s="259"/>
      <c r="K69" s="278"/>
      <c r="L69" s="279"/>
      <c r="M69" s="263"/>
      <c r="N69" s="262">
        <f>IF(NOT(ISERROR(MATCH(M69,_xlfn.ANCHORARRAY(#REF!),0))),L79&amp;"Por favor no seleccionar los criterios de impacto",M69)</f>
        <v>0</v>
      </c>
      <c r="O69" s="278"/>
      <c r="P69" s="279"/>
      <c r="Q69" s="319"/>
      <c r="R69" s="196">
        <v>4</v>
      </c>
      <c r="S69" s="146"/>
      <c r="T69" s="192" t="str">
        <f t="shared" ref="T69:T71" si="72">IF(OR(U69="Preventivo",U69="Detectivo"),"Probabilidad",IF(U69="Correctivo","Impacto",""))</f>
        <v/>
      </c>
      <c r="U69" s="124"/>
      <c r="V69" s="124"/>
      <c r="W69" s="194" t="str">
        <f t="shared" si="69"/>
        <v/>
      </c>
      <c r="X69" s="124"/>
      <c r="Y69" s="124"/>
      <c r="Z69" s="124"/>
      <c r="AA69" s="126" t="str">
        <f t="shared" ref="AA69:AA71" si="73">IFERROR(IF(AND(T68="Probabilidad",T69="Probabilidad"),(AC68-(+AC68*W69)),IF(AND(T68="Impacto",T69="Probabilidad"),(AC67-(+AC67*W69)),IF(T69="Impacto",AC68,""))),"")</f>
        <v/>
      </c>
      <c r="AB69" s="193" t="str">
        <f t="shared" si="1"/>
        <v/>
      </c>
      <c r="AC69" s="194" t="str">
        <f t="shared" si="70"/>
        <v/>
      </c>
      <c r="AD69" s="193" t="str">
        <f t="shared" si="3"/>
        <v/>
      </c>
      <c r="AE69" s="194" t="str">
        <f t="shared" ref="AE69:AE71" si="74">IFERROR(IF(AND(T68="Impacto",T69="Impacto"),(AE68-(+AE68*W69)),IF(AND(T68="Probabilidad",T69="Impacto"),(AE67-(+AE67*W69)),IF(T69="Probabilidad",AE68,""))),"")</f>
        <v/>
      </c>
      <c r="AF69" s="195" t="str">
        <f>IFERROR(IF(OR(AND(AB69="Muy Baja",AD69="Leve"),AND(AB69="Muy Baja",AD69="Menor"),AND(AB69="Baja",AD69="Leve")),"Bajo",IF(OR(AND(AB69="Muy baja",AD69="Moderado"),AND(AB69="Baja",AD69="Menor"),AND(AB69="Baja",AD69="Moderado"),AND(AB69="Media",AD69="Leve"),AND(AB69="Media",AD69="Menor"),AND(AB69="Media",AD69="Moderado"),AND(AB69="Alta",AD69="Leve"),AND(AB69="Alta",AD69="Menor")),"Moderado",IF(OR(AND(AB69="Muy Baja",AD69="Mayor"),AND(AB69="Baja",AD69="Mayor"),AND(AB69="Media",AD69="Mayor"),AND(AB69="Alta",AD69="Moderado"),AND(AB69="Alta",AD69="Mayor"),AND(AB69="Muy Alta",AD69="Leve"),AND(AB69="Muy Alta",AD69="Menor"),AND(AB69="Muy Alta",AD69="Moderado"),AND(AB69="Muy Alta",AD69="Mayor")),"Alto",IF(OR(AND(AB69="Muy Baja",AD69="Catastrófico"),AND(AB69="Baja",AD69="Catastrófico"),AND(AB69="Media",AD69="Catastrófico"),AND(AB69="Alta",AD69="Catastrófico"),AND(AB69="Muy Alta",AD69="Catastrófico")),"Extremo","")))),"")</f>
        <v/>
      </c>
      <c r="AG69" s="124"/>
      <c r="AH69" s="148"/>
      <c r="AI69" s="120"/>
      <c r="AJ69" s="121"/>
      <c r="AK69" s="131"/>
      <c r="AL69" s="131"/>
      <c r="AM69" s="120"/>
      <c r="AN69" s="121"/>
      <c r="AO69" s="257"/>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row>
    <row r="70" spans="1:72" hidden="1" x14ac:dyDescent="0.3">
      <c r="A70" s="301"/>
      <c r="B70" s="301"/>
      <c r="C70" s="245"/>
      <c r="D70" s="247"/>
      <c r="E70" s="249"/>
      <c r="F70" s="317"/>
      <c r="G70" s="255"/>
      <c r="H70" s="255"/>
      <c r="I70" s="257"/>
      <c r="J70" s="259"/>
      <c r="K70" s="278"/>
      <c r="L70" s="279"/>
      <c r="M70" s="263"/>
      <c r="N70" s="262">
        <f>IF(NOT(ISERROR(MATCH(M70,_xlfn.ANCHORARRAY(H78),0))),L80&amp;"Por favor no seleccionar los criterios de impacto",M70)</f>
        <v>0</v>
      </c>
      <c r="O70" s="278"/>
      <c r="P70" s="279"/>
      <c r="Q70" s="319"/>
      <c r="R70" s="196">
        <v>5</v>
      </c>
      <c r="S70" s="146"/>
      <c r="T70" s="192" t="str">
        <f t="shared" si="72"/>
        <v/>
      </c>
      <c r="U70" s="124"/>
      <c r="V70" s="124"/>
      <c r="W70" s="194" t="str">
        <f t="shared" si="69"/>
        <v/>
      </c>
      <c r="X70" s="124"/>
      <c r="Y70" s="124"/>
      <c r="Z70" s="124"/>
      <c r="AA70" s="126" t="str">
        <f t="shared" si="73"/>
        <v/>
      </c>
      <c r="AB70" s="193" t="str">
        <f t="shared" si="1"/>
        <v/>
      </c>
      <c r="AC70" s="194" t="str">
        <f t="shared" si="70"/>
        <v/>
      </c>
      <c r="AD70" s="193" t="str">
        <f t="shared" si="3"/>
        <v/>
      </c>
      <c r="AE70" s="194" t="str">
        <f t="shared" si="74"/>
        <v/>
      </c>
      <c r="AF70" s="195" t="str">
        <f t="shared" ref="AF70:AF71" si="75">IFERROR(IF(OR(AND(AB70="Muy Baja",AD70="Leve"),AND(AB70="Muy Baja",AD70="Menor"),AND(AB70="Baja",AD70="Leve")),"Bajo",IF(OR(AND(AB70="Muy baja",AD70="Moderado"),AND(AB70="Baja",AD70="Menor"),AND(AB70="Baja",AD70="Moderado"),AND(AB70="Media",AD70="Leve"),AND(AB70="Media",AD70="Menor"),AND(AB70="Media",AD70="Moderado"),AND(AB70="Alta",AD70="Leve"),AND(AB70="Alta",AD70="Menor")),"Moderado",IF(OR(AND(AB70="Muy Baja",AD70="Mayor"),AND(AB70="Baja",AD70="Mayor"),AND(AB70="Media",AD70="Mayor"),AND(AB70="Alta",AD70="Moderado"),AND(AB70="Alta",AD70="Mayor"),AND(AB70="Muy Alta",AD70="Leve"),AND(AB70="Muy Alta",AD70="Menor"),AND(AB70="Muy Alta",AD70="Moderado"),AND(AB70="Muy Alta",AD70="Mayor")),"Alto",IF(OR(AND(AB70="Muy Baja",AD70="Catastrófico"),AND(AB70="Baja",AD70="Catastrófico"),AND(AB70="Media",AD70="Catastrófico"),AND(AB70="Alta",AD70="Catastrófico"),AND(AB70="Muy Alta",AD70="Catastrófico")),"Extremo","")))),"")</f>
        <v/>
      </c>
      <c r="AG70" s="124"/>
      <c r="AH70" s="148"/>
      <c r="AI70" s="140"/>
      <c r="AJ70" s="121"/>
      <c r="AK70" s="131"/>
      <c r="AL70" s="131"/>
      <c r="AM70" s="120"/>
      <c r="AN70" s="121"/>
      <c r="AO70" s="257"/>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row>
    <row r="71" spans="1:72" hidden="1" x14ac:dyDescent="0.3">
      <c r="A71" s="301"/>
      <c r="B71" s="301"/>
      <c r="C71" s="246"/>
      <c r="D71" s="247"/>
      <c r="E71" s="250"/>
      <c r="F71" s="318"/>
      <c r="G71" s="256"/>
      <c r="H71" s="256"/>
      <c r="I71" s="257"/>
      <c r="J71" s="260"/>
      <c r="K71" s="278"/>
      <c r="L71" s="279"/>
      <c r="M71" s="263"/>
      <c r="N71" s="262">
        <f>IF(NOT(ISERROR(MATCH(M71,_xlfn.ANCHORARRAY(H79),0))),L81&amp;"Por favor no seleccionar los criterios de impacto",M71)</f>
        <v>0</v>
      </c>
      <c r="O71" s="278"/>
      <c r="P71" s="279"/>
      <c r="Q71" s="319"/>
      <c r="R71" s="196">
        <v>6</v>
      </c>
      <c r="S71" s="146"/>
      <c r="T71" s="192" t="str">
        <f t="shared" si="72"/>
        <v/>
      </c>
      <c r="U71" s="124"/>
      <c r="V71" s="124"/>
      <c r="W71" s="194" t="str">
        <f t="shared" si="69"/>
        <v/>
      </c>
      <c r="X71" s="124"/>
      <c r="Y71" s="124"/>
      <c r="Z71" s="124"/>
      <c r="AA71" s="126" t="str">
        <f t="shared" si="73"/>
        <v/>
      </c>
      <c r="AB71" s="193" t="str">
        <f t="shared" si="1"/>
        <v/>
      </c>
      <c r="AC71" s="194" t="str">
        <f t="shared" si="70"/>
        <v/>
      </c>
      <c r="AD71" s="193" t="str">
        <f t="shared" si="3"/>
        <v/>
      </c>
      <c r="AE71" s="194" t="str">
        <f t="shared" si="74"/>
        <v/>
      </c>
      <c r="AF71" s="195" t="str">
        <f t="shared" si="75"/>
        <v/>
      </c>
      <c r="AG71" s="124"/>
      <c r="AH71" s="148"/>
      <c r="AI71" s="120"/>
      <c r="AJ71" s="121"/>
      <c r="AK71" s="131"/>
      <c r="AL71" s="131"/>
      <c r="AM71" s="120"/>
      <c r="AN71" s="121"/>
      <c r="AO71" s="257"/>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row>
    <row r="72" spans="1:72" hidden="1" x14ac:dyDescent="0.3">
      <c r="A72" s="301"/>
      <c r="B72" s="301"/>
      <c r="C72" s="244">
        <v>11</v>
      </c>
      <c r="D72" s="247"/>
      <c r="E72" s="248"/>
      <c r="F72" s="316"/>
      <c r="G72" s="254"/>
      <c r="H72" s="254"/>
      <c r="I72" s="257"/>
      <c r="J72" s="258"/>
      <c r="K72" s="278" t="str">
        <f>IF(J72&lt;=0,"",IF(J72&lt;=2,"Muy Baja",IF(J72&lt;=24,"Baja",IF(J72&lt;=500,"Media",IF(J72&lt;=5000,"Alta","Muy Alta")))))</f>
        <v/>
      </c>
      <c r="L72" s="279" t="str">
        <f>IF(K72="","",IF(K72="Muy Baja",0.2,IF(K72="Baja",0.4,IF(K72="Media",0.6,IF(K72="Alta",0.8,IF(K72="Muy Alta",1,))))))</f>
        <v/>
      </c>
      <c r="M72" s="263"/>
      <c r="N72" s="262">
        <f>IF(NOT(ISERROR(MATCH(M72,'Tabla Impacto'!$B$221:$B$223,0))),'Tabla Impacto'!$F$223&amp;"Por favor no seleccionar los criterios de impacto(Afectación Económica o presupuestal y Pérdida Reputacional)",M72)</f>
        <v>0</v>
      </c>
      <c r="O72" s="278" t="str">
        <f>IF(OR(N72='Tabla Impacto'!$C$11,N72='Tabla Impacto'!$D$11),"Leve",IF(OR(N72='Tabla Impacto'!$C$12,N72='Tabla Impacto'!$D$12),"Menor",IF(OR(N72='Tabla Impacto'!$C$13,N72='Tabla Impacto'!$D$13),"Moderado",IF(OR(N72='Tabla Impacto'!$C$14,N72='Tabla Impacto'!$D$14),"Mayor",IF(OR(N72='Tabla Impacto'!$C$15,N72='Tabla Impacto'!$D$15),"Catastrófico","")))))</f>
        <v/>
      </c>
      <c r="P72" s="279" t="str">
        <f>IF(O72="","",IF(O72="Leve",0.2,IF(O72="Menor",0.4,IF(O72="Moderado",0.6,IF(O72="Mayor",0.8,IF(O72="Catastrófico",1,))))))</f>
        <v/>
      </c>
      <c r="Q72" s="319" t="str">
        <f>IF(OR(AND(K72="Muy Baja",O72="Leve"),AND(K72="Muy Baja",O72="Menor"),AND(K72="Baja",O72="Leve")),"Bajo",IF(OR(AND(K72="Muy baja",O72="Moderado"),AND(K72="Baja",O72="Menor"),AND(K72="Baja",O72="Moderado"),AND(K72="Media",O72="Leve"),AND(K72="Media",O72="Menor"),AND(K72="Media",O72="Moderado"),AND(K72="Alta",O72="Leve"),AND(K72="Alta",O72="Menor")),"Moderado",IF(OR(AND(K72="Muy Baja",O72="Mayor"),AND(K72="Baja",O72="Mayor"),AND(K72="Media",O72="Mayor"),AND(K72="Alta",O72="Moderado"),AND(K72="Alta",O72="Mayor"),AND(K72="Muy Alta",O72="Leve"),AND(K72="Muy Alta",O72="Menor"),AND(K72="Muy Alta",O72="Moderado"),AND(K72="Muy Alta",O72="Mayor")),"Alto",IF(OR(AND(K72="Muy Baja",O72="Catastrófico"),AND(K72="Baja",O72="Catastrófico"),AND(K72="Media",O72="Catastrófico"),AND(K72="Alta",O72="Catastrófico"),AND(K72="Muy Alta",O72="Catastrófico")),"Extremo",""))))</f>
        <v/>
      </c>
      <c r="R72" s="196">
        <v>1</v>
      </c>
      <c r="S72" s="153"/>
      <c r="T72" s="192" t="str">
        <f>IF(OR(U72="Preventivo",U72="Detectivo"),"Probabilidad",IF(U72="Correctivo","Impacto",""))</f>
        <v/>
      </c>
      <c r="U72" s="124"/>
      <c r="V72" s="124"/>
      <c r="W72" s="194" t="str">
        <f>IF(AND(U72="Preventivo",V72="Automático"),"50%",IF(AND(U72="Preventivo",V72="Manual"),"40%",IF(AND(U72="Detectivo",V72="Automático"),"40%",IF(AND(U72="Detectivo",V72="Manual"),"30%",IF(AND(U72="Correctivo",V72="Automático"),"35%",IF(AND(U72="Correctivo",V72="Manual"),"25%",""))))))</f>
        <v/>
      </c>
      <c r="X72" s="124"/>
      <c r="Y72" s="124"/>
      <c r="Z72" s="124"/>
      <c r="AA72" s="126" t="str">
        <f>IFERROR(IF(T72="Probabilidad",(L72-(+L72*W72)),IF(T72="Impacto",L72,"")),"")</f>
        <v/>
      </c>
      <c r="AB72" s="193" t="str">
        <f>IFERROR(IF(AA72="","",IF(AA72&lt;=0.2,"Muy Baja",IF(AA72&lt;=0.4,"Baja",IF(AA72&lt;=0.6,"Media",IF(AA72&lt;=0.8,"Alta","Muy Alta"))))),"")</f>
        <v/>
      </c>
      <c r="AC72" s="194" t="str">
        <f>+AA72</f>
        <v/>
      </c>
      <c r="AD72" s="193" t="str">
        <f>IFERROR(IF(AE72="","",IF(AE72&lt;=0.2,"Leve",IF(AE72&lt;=0.4,"Menor",IF(AE72&lt;=0.6,"Moderado",IF(AE72&lt;=0.8,"Mayor","Catastrófico"))))),"")</f>
        <v/>
      </c>
      <c r="AE72" s="194" t="str">
        <f>IFERROR(IF(T72="Impacto",(P72-(+P72*W72)),IF(T72="Probabilidad",P72,"")),"")</f>
        <v/>
      </c>
      <c r="AF72" s="195" t="str">
        <f>IFERROR(IF(OR(AND(AB72="Muy Baja",AD72="Leve"),AND(AB72="Muy Baja",AD72="Menor"),AND(AB72="Baja",AD72="Leve")),"Bajo",IF(OR(AND(AB72="Muy baja",AD72="Moderado"),AND(AB72="Baja",AD72="Menor"),AND(AB72="Baja",AD72="Moderado"),AND(AB72="Media",AD72="Leve"),AND(AB72="Media",AD72="Menor"),AND(AB72="Media",AD72="Moderado"),AND(AB72="Alta",AD72="Leve"),AND(AB72="Alta",AD72="Menor")),"Moderado",IF(OR(AND(AB72="Muy Baja",AD72="Mayor"),AND(AB72="Baja",AD72="Mayor"),AND(AB72="Media",AD72="Mayor"),AND(AB72="Alta",AD72="Moderado"),AND(AB72="Alta",AD72="Mayor"),AND(AB72="Muy Alta",AD72="Leve"),AND(AB72="Muy Alta",AD72="Menor"),AND(AB72="Muy Alta",AD72="Moderado"),AND(AB72="Muy Alta",AD72="Mayor")),"Alto",IF(OR(AND(AB72="Muy Baja",AD72="Catastrófico"),AND(AB72="Baja",AD72="Catastrófico"),AND(AB72="Media",AD72="Catastrófico"),AND(AB72="Alta",AD72="Catastrófico"),AND(AB72="Muy Alta",AD72="Catastrófico")),"Extremo","")))),"")</f>
        <v/>
      </c>
      <c r="AG72" s="124"/>
      <c r="AH72" s="148"/>
      <c r="AI72" s="140"/>
      <c r="AJ72" s="138"/>
      <c r="AK72" s="140"/>
      <c r="AL72" s="131"/>
      <c r="AM72" s="120"/>
      <c r="AN72" s="121"/>
      <c r="AO72" s="257"/>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row>
    <row r="73" spans="1:72" hidden="1" x14ac:dyDescent="0.3">
      <c r="A73" s="301"/>
      <c r="B73" s="301"/>
      <c r="C73" s="245"/>
      <c r="D73" s="247"/>
      <c r="E73" s="249"/>
      <c r="F73" s="317"/>
      <c r="G73" s="255"/>
      <c r="H73" s="255"/>
      <c r="I73" s="257"/>
      <c r="J73" s="259"/>
      <c r="K73" s="278"/>
      <c r="L73" s="279"/>
      <c r="M73" s="263"/>
      <c r="N73" s="262">
        <f>IF(NOT(ISERROR(MATCH(M73,_xlfn.ANCHORARRAY(H81),0))),L83&amp;"Por favor no seleccionar los criterios de impacto",M73)</f>
        <v>0</v>
      </c>
      <c r="O73" s="278"/>
      <c r="P73" s="279"/>
      <c r="Q73" s="319"/>
      <c r="R73" s="196">
        <v>2</v>
      </c>
      <c r="S73" s="146"/>
      <c r="T73" s="192" t="str">
        <f>IF(OR(U73="Preventivo",U73="Detectivo"),"Probabilidad",IF(U73="Correctivo","Impacto",""))</f>
        <v/>
      </c>
      <c r="U73" s="124"/>
      <c r="V73" s="124"/>
      <c r="W73" s="194" t="str">
        <f t="shared" ref="W73:W77" si="76">IF(AND(U73="Preventivo",V73="Automático"),"50%",IF(AND(U73="Preventivo",V73="Manual"),"40%",IF(AND(U73="Detectivo",V73="Automático"),"40%",IF(AND(U73="Detectivo",V73="Manual"),"30%",IF(AND(U73="Correctivo",V73="Automático"),"35%",IF(AND(U73="Correctivo",V73="Manual"),"25%",""))))))</f>
        <v/>
      </c>
      <c r="X73" s="124"/>
      <c r="Y73" s="124"/>
      <c r="Z73" s="124"/>
      <c r="AA73" s="126" t="str">
        <f>IFERROR(IF(AND(T72="Probabilidad",T73="Probabilidad"),(AC72-(+AC72*W73)),IF(T73="Probabilidad",(L72-(+L72*W73)),IF(T73="Impacto",AC72,""))),"")</f>
        <v/>
      </c>
      <c r="AB73" s="193" t="str">
        <f t="shared" si="1"/>
        <v/>
      </c>
      <c r="AC73" s="194" t="str">
        <f t="shared" ref="AC73:AC77" si="77">+AA73</f>
        <v/>
      </c>
      <c r="AD73" s="193" t="str">
        <f t="shared" si="3"/>
        <v/>
      </c>
      <c r="AE73" s="194" t="str">
        <f>IFERROR(IF(AND(T72="Impacto",T73="Impacto"),(AE66-(+AE66*W73)),IF(T73="Impacto",($P$72-(+$P$72*W73)),IF(T73="Probabilidad",AE66,""))),"")</f>
        <v/>
      </c>
      <c r="AF73" s="195" t="str">
        <f t="shared" ref="AF73:AF74" si="78">IFERROR(IF(OR(AND(AB73="Muy Baja",AD73="Leve"),AND(AB73="Muy Baja",AD73="Menor"),AND(AB73="Baja",AD73="Leve")),"Bajo",IF(OR(AND(AB73="Muy baja",AD73="Moderado"),AND(AB73="Baja",AD73="Menor"),AND(AB73="Baja",AD73="Moderado"),AND(AB73="Media",AD73="Leve"),AND(AB73="Media",AD73="Menor"),AND(AB73="Media",AD73="Moderado"),AND(AB73="Alta",AD73="Leve"),AND(AB73="Alta",AD73="Menor")),"Moderado",IF(OR(AND(AB73="Muy Baja",AD73="Mayor"),AND(AB73="Baja",AD73="Mayor"),AND(AB73="Media",AD73="Mayor"),AND(AB73="Alta",AD73="Moderado"),AND(AB73="Alta",AD73="Mayor"),AND(AB73="Muy Alta",AD73="Leve"),AND(AB73="Muy Alta",AD73="Menor"),AND(AB73="Muy Alta",AD73="Moderado"),AND(AB73="Muy Alta",AD73="Mayor")),"Alto",IF(OR(AND(AB73="Muy Baja",AD73="Catastrófico"),AND(AB73="Baja",AD73="Catastrófico"),AND(AB73="Media",AD73="Catastrófico"),AND(AB73="Alta",AD73="Catastrófico"),AND(AB73="Muy Alta",AD73="Catastrófico")),"Extremo","")))),"")</f>
        <v/>
      </c>
      <c r="AG73" s="124"/>
      <c r="AH73" s="148"/>
      <c r="AI73" s="140"/>
      <c r="AJ73" s="138"/>
      <c r="AK73" s="139"/>
      <c r="AL73" s="131"/>
      <c r="AM73" s="120"/>
      <c r="AN73" s="121"/>
      <c r="AO73" s="257"/>
    </row>
    <row r="74" spans="1:72" hidden="1" x14ac:dyDescent="0.3">
      <c r="A74" s="301"/>
      <c r="B74" s="301"/>
      <c r="C74" s="245"/>
      <c r="D74" s="247"/>
      <c r="E74" s="249"/>
      <c r="F74" s="317"/>
      <c r="G74" s="255"/>
      <c r="H74" s="255"/>
      <c r="I74" s="257"/>
      <c r="J74" s="259"/>
      <c r="K74" s="278"/>
      <c r="L74" s="279"/>
      <c r="M74" s="263"/>
      <c r="N74" s="262">
        <f>IF(NOT(ISERROR(MATCH(M74,_xlfn.ANCHORARRAY(H82),0))),L84&amp;"Por favor no seleccionar los criterios de impacto",M74)</f>
        <v>0</v>
      </c>
      <c r="O74" s="278"/>
      <c r="P74" s="279"/>
      <c r="Q74" s="319"/>
      <c r="R74" s="196">
        <v>3</v>
      </c>
      <c r="S74" s="147"/>
      <c r="T74" s="192" t="str">
        <f>IF(OR(U74="Preventivo",U74="Detectivo"),"Probabilidad",IF(U74="Correctivo","Impacto",""))</f>
        <v/>
      </c>
      <c r="U74" s="124"/>
      <c r="V74" s="124"/>
      <c r="W74" s="194" t="str">
        <f t="shared" si="76"/>
        <v/>
      </c>
      <c r="X74" s="124"/>
      <c r="Y74" s="124"/>
      <c r="Z74" s="124"/>
      <c r="AA74" s="126" t="str">
        <f>IFERROR(IF(AND(T73="Probabilidad",T74="Probabilidad"),(AC73-(+AC73*W74)),IF(AND(T73="Impacto",T74="Probabilidad"),(AC72-(+AC72*W74)),IF(T74="Impacto",AC73,""))),"")</f>
        <v/>
      </c>
      <c r="AB74" s="193" t="str">
        <f t="shared" si="1"/>
        <v/>
      </c>
      <c r="AC74" s="194" t="str">
        <f t="shared" si="77"/>
        <v/>
      </c>
      <c r="AD74" s="193" t="str">
        <f t="shared" si="3"/>
        <v/>
      </c>
      <c r="AE74" s="194" t="str">
        <f>IFERROR(IF(AND(T73="Impacto",T74="Impacto"),(AE73-(+AE73*W74)),IF(AND(T73="Probabilidad",T74="Impacto"),(AE72-(+AE72*W74)),IF(T74="Probabilidad",AE73,""))),"")</f>
        <v/>
      </c>
      <c r="AF74" s="195" t="str">
        <f t="shared" si="78"/>
        <v/>
      </c>
      <c r="AG74" s="124"/>
      <c r="AH74" s="148"/>
      <c r="AI74" s="140"/>
      <c r="AJ74" s="140"/>
      <c r="AK74" s="139"/>
      <c r="AL74" s="131"/>
      <c r="AM74" s="120"/>
      <c r="AN74" s="121"/>
      <c r="AO74" s="257"/>
    </row>
    <row r="75" spans="1:72" hidden="1" x14ac:dyDescent="0.3">
      <c r="A75" s="301"/>
      <c r="B75" s="301"/>
      <c r="C75" s="245"/>
      <c r="D75" s="247"/>
      <c r="E75" s="249"/>
      <c r="F75" s="317"/>
      <c r="G75" s="255"/>
      <c r="H75" s="255"/>
      <c r="I75" s="257"/>
      <c r="J75" s="259"/>
      <c r="K75" s="278"/>
      <c r="L75" s="279"/>
      <c r="M75" s="263"/>
      <c r="N75" s="262">
        <f>IF(NOT(ISERROR(MATCH(M75,_xlfn.ANCHORARRAY(H83),0))),L85&amp;"Por favor no seleccionar los criterios de impacto",M75)</f>
        <v>0</v>
      </c>
      <c r="O75" s="278"/>
      <c r="P75" s="279"/>
      <c r="Q75" s="319"/>
      <c r="R75" s="196">
        <v>4</v>
      </c>
      <c r="S75" s="146"/>
      <c r="T75" s="192" t="str">
        <f t="shared" ref="T75:T77" si="79">IF(OR(U75="Preventivo",U75="Detectivo"),"Probabilidad",IF(U75="Correctivo","Impacto",""))</f>
        <v/>
      </c>
      <c r="U75" s="124"/>
      <c r="V75" s="124"/>
      <c r="W75" s="194" t="str">
        <f t="shared" si="76"/>
        <v/>
      </c>
      <c r="X75" s="124"/>
      <c r="Y75" s="124"/>
      <c r="Z75" s="124"/>
      <c r="AA75" s="126" t="str">
        <f t="shared" ref="AA75:AA77" si="80">IFERROR(IF(AND(T74="Probabilidad",T75="Probabilidad"),(AC74-(+AC74*W75)),IF(AND(T74="Impacto",T75="Probabilidad"),(AC73-(+AC73*W75)),IF(T75="Impacto",AC74,""))),"")</f>
        <v/>
      </c>
      <c r="AB75" s="193" t="str">
        <f t="shared" si="1"/>
        <v/>
      </c>
      <c r="AC75" s="194" t="str">
        <f t="shared" si="77"/>
        <v/>
      </c>
      <c r="AD75" s="193" t="str">
        <f t="shared" si="3"/>
        <v/>
      </c>
      <c r="AE75" s="194" t="str">
        <f t="shared" ref="AE75:AE77" si="81">IFERROR(IF(AND(T74="Impacto",T75="Impacto"),(AE74-(+AE74*W75)),IF(AND(T74="Probabilidad",T75="Impacto"),(AE73-(+AE73*W75)),IF(T75="Probabilidad",AE74,""))),"")</f>
        <v/>
      </c>
      <c r="AF75" s="195" t="str">
        <f>IFERROR(IF(OR(AND(AB75="Muy Baja",AD75="Leve"),AND(AB75="Muy Baja",AD75="Menor"),AND(AB75="Baja",AD75="Leve")),"Bajo",IF(OR(AND(AB75="Muy baja",AD75="Moderado"),AND(AB75="Baja",AD75="Menor"),AND(AB75="Baja",AD75="Moderado"),AND(AB75="Media",AD75="Leve"),AND(AB75="Media",AD75="Menor"),AND(AB75="Media",AD75="Moderado"),AND(AB75="Alta",AD75="Leve"),AND(AB75="Alta",AD75="Menor")),"Moderado",IF(OR(AND(AB75="Muy Baja",AD75="Mayor"),AND(AB75="Baja",AD75="Mayor"),AND(AB75="Media",AD75="Mayor"),AND(AB75="Alta",AD75="Moderado"),AND(AB75="Alta",AD75="Mayor"),AND(AB75="Muy Alta",AD75="Leve"),AND(AB75="Muy Alta",AD75="Menor"),AND(AB75="Muy Alta",AD75="Moderado"),AND(AB75="Muy Alta",AD75="Mayor")),"Alto",IF(OR(AND(AB75="Muy Baja",AD75="Catastrófico"),AND(AB75="Baja",AD75="Catastrófico"),AND(AB75="Media",AD75="Catastrófico"),AND(AB75="Alta",AD75="Catastrófico"),AND(AB75="Muy Alta",AD75="Catastrófico")),"Extremo","")))),"")</f>
        <v/>
      </c>
      <c r="AG75" s="124"/>
      <c r="AH75" s="148"/>
      <c r="AI75" s="140"/>
      <c r="AJ75" s="140"/>
      <c r="AK75" s="139"/>
      <c r="AL75" s="131"/>
      <c r="AM75" s="120"/>
      <c r="AN75" s="121"/>
      <c r="AO75" s="257"/>
    </row>
    <row r="76" spans="1:72" hidden="1" x14ac:dyDescent="0.3">
      <c r="A76" s="301"/>
      <c r="B76" s="301"/>
      <c r="C76" s="245"/>
      <c r="D76" s="247"/>
      <c r="E76" s="249"/>
      <c r="F76" s="317"/>
      <c r="G76" s="255"/>
      <c r="H76" s="255"/>
      <c r="I76" s="257"/>
      <c r="J76" s="259"/>
      <c r="K76" s="278"/>
      <c r="L76" s="279"/>
      <c r="M76" s="263"/>
      <c r="N76" s="262">
        <f>IF(NOT(ISERROR(MATCH(M76,_xlfn.ANCHORARRAY(H84),0))),L86&amp;"Por favor no seleccionar los criterios de impacto",M76)</f>
        <v>0</v>
      </c>
      <c r="O76" s="278"/>
      <c r="P76" s="279"/>
      <c r="Q76" s="319"/>
      <c r="R76" s="196">
        <v>5</v>
      </c>
      <c r="S76" s="146"/>
      <c r="T76" s="192" t="str">
        <f t="shared" si="79"/>
        <v/>
      </c>
      <c r="U76" s="124"/>
      <c r="V76" s="124"/>
      <c r="W76" s="194" t="str">
        <f t="shared" si="76"/>
        <v/>
      </c>
      <c r="X76" s="124"/>
      <c r="Y76" s="124"/>
      <c r="Z76" s="124"/>
      <c r="AA76" s="126" t="str">
        <f t="shared" si="80"/>
        <v/>
      </c>
      <c r="AB76" s="193" t="str">
        <f t="shared" si="1"/>
        <v/>
      </c>
      <c r="AC76" s="194" t="str">
        <f t="shared" si="77"/>
        <v/>
      </c>
      <c r="AD76" s="193" t="str">
        <f t="shared" si="3"/>
        <v/>
      </c>
      <c r="AE76" s="194" t="str">
        <f t="shared" si="81"/>
        <v/>
      </c>
      <c r="AF76" s="195" t="str">
        <f t="shared" ref="AF76:AF77" si="82">IFERROR(IF(OR(AND(AB76="Muy Baja",AD76="Leve"),AND(AB76="Muy Baja",AD76="Menor"),AND(AB76="Baja",AD76="Leve")),"Bajo",IF(OR(AND(AB76="Muy baja",AD76="Moderado"),AND(AB76="Baja",AD76="Menor"),AND(AB76="Baja",AD76="Moderado"),AND(AB76="Media",AD76="Leve"),AND(AB76="Media",AD76="Menor"),AND(AB76="Media",AD76="Moderado"),AND(AB76="Alta",AD76="Leve"),AND(AB76="Alta",AD76="Menor")),"Moderado",IF(OR(AND(AB76="Muy Baja",AD76="Mayor"),AND(AB76="Baja",AD76="Mayor"),AND(AB76="Media",AD76="Mayor"),AND(AB76="Alta",AD76="Moderado"),AND(AB76="Alta",AD76="Mayor"),AND(AB76="Muy Alta",AD76="Leve"),AND(AB76="Muy Alta",AD76="Menor"),AND(AB76="Muy Alta",AD76="Moderado"),AND(AB76="Muy Alta",AD76="Mayor")),"Alto",IF(OR(AND(AB76="Muy Baja",AD76="Catastrófico"),AND(AB76="Baja",AD76="Catastrófico"),AND(AB76="Media",AD76="Catastrófico"),AND(AB76="Alta",AD76="Catastrófico"),AND(AB76="Muy Alta",AD76="Catastrófico")),"Extremo","")))),"")</f>
        <v/>
      </c>
      <c r="AG76" s="124"/>
      <c r="AH76" s="148"/>
      <c r="AI76" s="140"/>
      <c r="AJ76" s="138"/>
      <c r="AK76" s="131"/>
      <c r="AL76" s="131"/>
      <c r="AM76" s="120"/>
      <c r="AN76" s="121"/>
      <c r="AO76" s="257"/>
    </row>
    <row r="77" spans="1:72" hidden="1" x14ac:dyDescent="0.3">
      <c r="A77" s="301"/>
      <c r="B77" s="301"/>
      <c r="C77" s="246"/>
      <c r="D77" s="247"/>
      <c r="E77" s="250"/>
      <c r="F77" s="318"/>
      <c r="G77" s="256"/>
      <c r="H77" s="256"/>
      <c r="I77" s="257"/>
      <c r="J77" s="260"/>
      <c r="K77" s="278"/>
      <c r="L77" s="279"/>
      <c r="M77" s="263"/>
      <c r="N77" s="262">
        <f>IF(NOT(ISERROR(MATCH(M77,_xlfn.ANCHORARRAY(H85),0))),L87&amp;"Por favor no seleccionar los criterios de impacto",M77)</f>
        <v>0</v>
      </c>
      <c r="O77" s="278"/>
      <c r="P77" s="279"/>
      <c r="Q77" s="319"/>
      <c r="R77" s="196">
        <v>6</v>
      </c>
      <c r="S77" s="146"/>
      <c r="T77" s="192" t="str">
        <f t="shared" si="79"/>
        <v/>
      </c>
      <c r="U77" s="124"/>
      <c r="V77" s="124"/>
      <c r="W77" s="194" t="str">
        <f t="shared" si="76"/>
        <v/>
      </c>
      <c r="X77" s="124"/>
      <c r="Y77" s="124"/>
      <c r="Z77" s="124"/>
      <c r="AA77" s="126" t="str">
        <f t="shared" si="80"/>
        <v/>
      </c>
      <c r="AB77" s="193" t="str">
        <f t="shared" si="1"/>
        <v/>
      </c>
      <c r="AC77" s="194" t="str">
        <f t="shared" si="77"/>
        <v/>
      </c>
      <c r="AD77" s="193" t="str">
        <f t="shared" si="3"/>
        <v/>
      </c>
      <c r="AE77" s="194" t="str">
        <f t="shared" si="81"/>
        <v/>
      </c>
      <c r="AF77" s="195" t="str">
        <f t="shared" si="82"/>
        <v/>
      </c>
      <c r="AG77" s="124"/>
      <c r="AH77" s="148"/>
      <c r="AI77" s="120"/>
      <c r="AJ77" s="121"/>
      <c r="AK77" s="131"/>
      <c r="AL77" s="131"/>
      <c r="AM77" s="120"/>
      <c r="AN77" s="121"/>
      <c r="AO77" s="257"/>
    </row>
    <row r="78" spans="1:72" hidden="1" x14ac:dyDescent="0.3">
      <c r="A78" s="301"/>
      <c r="B78" s="301"/>
      <c r="C78" s="244">
        <v>12</v>
      </c>
      <c r="D78" s="247"/>
      <c r="E78" s="248"/>
      <c r="F78" s="316"/>
      <c r="G78" s="254"/>
      <c r="H78" s="254"/>
      <c r="I78" s="257"/>
      <c r="J78" s="258"/>
      <c r="K78" s="278" t="str">
        <f>IF(J78&lt;=0,"",IF(J78&lt;=2,"Muy Baja",IF(J78&lt;=24,"Baja",IF(J78&lt;=500,"Media",IF(J78&lt;=5000,"Alta","Muy Alta")))))</f>
        <v/>
      </c>
      <c r="L78" s="279" t="str">
        <f>IF(K78="","",IF(K78="Muy Baja",0.2,IF(K78="Baja",0.4,IF(K78="Media",0.6,IF(K78="Alta",0.8,IF(K78="Muy Alta",1,))))))</f>
        <v/>
      </c>
      <c r="M78" s="263"/>
      <c r="N78" s="262">
        <f>IF(NOT(ISERROR(MATCH(M78,'Tabla Impacto'!$B$221:$B$223,0))),'Tabla Impacto'!$F$223&amp;"Por favor no seleccionar los criterios de impacto(Afectación Económica o presupuestal y Pérdida Reputacional)",M78)</f>
        <v>0</v>
      </c>
      <c r="O78" s="278" t="str">
        <f>IF(OR(N78='Tabla Impacto'!$C$11,N78='Tabla Impacto'!$D$11),"Leve",IF(OR(N78='Tabla Impacto'!$C$12,N78='Tabla Impacto'!$D$12),"Menor",IF(OR(N78='Tabla Impacto'!$C$13,N78='Tabla Impacto'!$D$13),"Moderado",IF(OR(N78='Tabla Impacto'!$C$14,N78='Tabla Impacto'!$D$14),"Mayor",IF(OR(N78='Tabla Impacto'!$C$15,N78='Tabla Impacto'!$D$15),"Catastrófico","")))))</f>
        <v/>
      </c>
      <c r="P78" s="279" t="str">
        <f>IF(O78="","",IF(O78="Leve",0.2,IF(O78="Menor",0.4,IF(O78="Moderado",0.6,IF(O78="Mayor",0.8,IF(O78="Catastrófico",1,))))))</f>
        <v/>
      </c>
      <c r="Q78" s="319" t="str">
        <f>IF(OR(AND(K78="Muy Baja",O78="Leve"),AND(K78="Muy Baja",O78="Menor"),AND(K78="Baja",O78="Leve")),"Bajo",IF(OR(AND(K78="Muy baja",O78="Moderado"),AND(K78="Baja",O78="Menor"),AND(K78="Baja",O78="Moderado"),AND(K78="Media",O78="Leve"),AND(K78="Media",O78="Menor"),AND(K78="Media",O78="Moderado"),AND(K78="Alta",O78="Leve"),AND(K78="Alta",O78="Menor")),"Moderado",IF(OR(AND(K78="Muy Baja",O78="Mayor"),AND(K78="Baja",O78="Mayor"),AND(K78="Media",O78="Mayor"),AND(K78="Alta",O78="Moderado"),AND(K78="Alta",O78="Mayor"),AND(K78="Muy Alta",O78="Leve"),AND(K78="Muy Alta",O78="Menor"),AND(K78="Muy Alta",O78="Moderado"),AND(K78="Muy Alta",O78="Mayor")),"Alto",IF(OR(AND(K78="Muy Baja",O78="Catastrófico"),AND(K78="Baja",O78="Catastrófico"),AND(K78="Media",O78="Catastrófico"),AND(K78="Alta",O78="Catastrófico"),AND(K78="Muy Alta",O78="Catastrófico")),"Extremo",""))))</f>
        <v/>
      </c>
      <c r="R78" s="196">
        <v>1</v>
      </c>
      <c r="S78" s="153"/>
      <c r="T78" s="192" t="str">
        <f>IF(OR(U78="Preventivo",U78="Detectivo"),"Probabilidad",IF(U78="Correctivo","Impacto",""))</f>
        <v/>
      </c>
      <c r="U78" s="124"/>
      <c r="V78" s="124"/>
      <c r="W78" s="194" t="str">
        <f>IF(AND(U78="Preventivo",V78="Automático"),"50%",IF(AND(U78="Preventivo",V78="Manual"),"40%",IF(AND(U78="Detectivo",V78="Automático"),"40%",IF(AND(U78="Detectivo",V78="Manual"),"30%",IF(AND(U78="Correctivo",V78="Automático"),"35%",IF(AND(U78="Correctivo",V78="Manual"),"25%",""))))))</f>
        <v/>
      </c>
      <c r="X78" s="124"/>
      <c r="Y78" s="124"/>
      <c r="Z78" s="124"/>
      <c r="AA78" s="126" t="str">
        <f>IFERROR(IF(T78="Probabilidad",(L78-(+L78*W78)),IF(T78="Impacto",L78,"")),"")</f>
        <v/>
      </c>
      <c r="AB78" s="193" t="str">
        <f>IFERROR(IF(AA78="","",IF(AA78&lt;=0.2,"Muy Baja",IF(AA78&lt;=0.4,"Baja",IF(AA78&lt;=0.6,"Media",IF(AA78&lt;=0.8,"Alta","Muy Alta"))))),"")</f>
        <v/>
      </c>
      <c r="AC78" s="194" t="str">
        <f>+AA78</f>
        <v/>
      </c>
      <c r="AD78" s="193" t="str">
        <f>IFERROR(IF(AE78="","",IF(AE78&lt;=0.2,"Leve",IF(AE78&lt;=0.4,"Menor",IF(AE78&lt;=0.6,"Moderado",IF(AE78&lt;=0.8,"Mayor","Catastrófico"))))),"")</f>
        <v/>
      </c>
      <c r="AE78" s="194" t="str">
        <f>IFERROR(IF(T78="Impacto",(P78-(+P78*W78)),IF(T78="Probabilidad",P78,"")),"")</f>
        <v/>
      </c>
      <c r="AF78" s="195" t="str">
        <f>IFERROR(IF(OR(AND(AB78="Muy Baja",AD78="Leve"),AND(AB78="Muy Baja",AD78="Menor"),AND(AB78="Baja",AD78="Leve")),"Bajo",IF(OR(AND(AB78="Muy baja",AD78="Moderado"),AND(AB78="Baja",AD78="Menor"),AND(AB78="Baja",AD78="Moderado"),AND(AB78="Media",AD78="Leve"),AND(AB78="Media",AD78="Menor"),AND(AB78="Media",AD78="Moderado"),AND(AB78="Alta",AD78="Leve"),AND(AB78="Alta",AD78="Menor")),"Moderado",IF(OR(AND(AB78="Muy Baja",AD78="Mayor"),AND(AB78="Baja",AD78="Mayor"),AND(AB78="Media",AD78="Mayor"),AND(AB78="Alta",AD78="Moderado"),AND(AB78="Alta",AD78="Mayor"),AND(AB78="Muy Alta",AD78="Leve"),AND(AB78="Muy Alta",AD78="Menor"),AND(AB78="Muy Alta",AD78="Moderado"),AND(AB78="Muy Alta",AD78="Mayor")),"Alto",IF(OR(AND(AB78="Muy Baja",AD78="Catastrófico"),AND(AB78="Baja",AD78="Catastrófico"),AND(AB78="Media",AD78="Catastrófico"),AND(AB78="Alta",AD78="Catastrófico"),AND(AB78="Muy Alta",AD78="Catastrófico")),"Extremo","")))),"")</f>
        <v/>
      </c>
      <c r="AG78" s="124"/>
      <c r="AH78" s="148"/>
      <c r="AI78" s="140"/>
      <c r="AJ78" s="140"/>
      <c r="AK78" s="140"/>
      <c r="AL78" s="131"/>
      <c r="AM78" s="120"/>
      <c r="AN78" s="121"/>
      <c r="AO78" s="257"/>
    </row>
    <row r="79" spans="1:72" hidden="1" x14ac:dyDescent="0.3">
      <c r="A79" s="301"/>
      <c r="B79" s="301"/>
      <c r="C79" s="245"/>
      <c r="D79" s="247"/>
      <c r="E79" s="249"/>
      <c r="F79" s="317"/>
      <c r="G79" s="255"/>
      <c r="H79" s="255"/>
      <c r="I79" s="257"/>
      <c r="J79" s="259"/>
      <c r="K79" s="278"/>
      <c r="L79" s="279"/>
      <c r="M79" s="263"/>
      <c r="N79" s="262">
        <f>IF(NOT(ISERROR(MATCH(M79,_xlfn.ANCHORARRAY(H90),0))),L92&amp;"Por favor no seleccionar los criterios de impacto",M79)</f>
        <v>0</v>
      </c>
      <c r="O79" s="278"/>
      <c r="P79" s="279"/>
      <c r="Q79" s="319"/>
      <c r="R79" s="196">
        <v>2</v>
      </c>
      <c r="S79" s="153"/>
      <c r="T79" s="192" t="str">
        <f>IF(OR(U79="Preventivo",U79="Detectivo"),"Probabilidad",IF(U79="Correctivo","Impacto",""))</f>
        <v/>
      </c>
      <c r="U79" s="124"/>
      <c r="V79" s="124"/>
      <c r="W79" s="194" t="str">
        <f t="shared" ref="W79:W83" si="83">IF(AND(U79="Preventivo",V79="Automático"),"50%",IF(AND(U79="Preventivo",V79="Manual"),"40%",IF(AND(U79="Detectivo",V79="Automático"),"40%",IF(AND(U79="Detectivo",V79="Manual"),"30%",IF(AND(U79="Correctivo",V79="Automático"),"35%",IF(AND(U79="Correctivo",V79="Manual"),"25%",""))))))</f>
        <v/>
      </c>
      <c r="X79" s="124"/>
      <c r="Y79" s="124"/>
      <c r="Z79" s="124"/>
      <c r="AA79" s="126" t="str">
        <f>IFERROR(IF(AND(T78="Probabilidad",T79="Probabilidad"),(AC78-(+AC78*W79)),IF(T79="Probabilidad",(L78-(+L78*W79)),IF(T79="Impacto",AC78,""))),"")</f>
        <v/>
      </c>
      <c r="AB79" s="193" t="str">
        <f t="shared" ref="AB79:AB83" si="84">IFERROR(IF(AA79="","",IF(AA79&lt;=0.2,"Muy Baja",IF(AA79&lt;=0.4,"Baja",IF(AA79&lt;=0.6,"Media",IF(AA79&lt;=0.8,"Alta","Muy Alta"))))),"")</f>
        <v/>
      </c>
      <c r="AC79" s="194" t="str">
        <f t="shared" ref="AC79:AC83" si="85">+AA79</f>
        <v/>
      </c>
      <c r="AD79" s="193" t="str">
        <f t="shared" ref="AD79:AD83" si="86">IFERROR(IF(AE79="","",IF(AE79&lt;=0.2,"Leve",IF(AE79&lt;=0.4,"Menor",IF(AE79&lt;=0.6,"Moderado",IF(AE79&lt;=0.8,"Mayor","Catastrófico"))))),"")</f>
        <v/>
      </c>
      <c r="AE79" s="194" t="str">
        <f>IFERROR(IF(AND(T78="Impacto",T79="Impacto"),(AE72-(+AE72*W79)),IF(T79="Impacto",($P$72-(+$P$72*W79)),IF(T79="Probabilidad",AE72,""))),"")</f>
        <v/>
      </c>
      <c r="AF79" s="195" t="str">
        <f t="shared" ref="AF79:AF80" si="87">IFERROR(IF(OR(AND(AB79="Muy Baja",AD79="Leve"),AND(AB79="Muy Baja",AD79="Menor"),AND(AB79="Baja",AD79="Leve")),"Bajo",IF(OR(AND(AB79="Muy baja",AD79="Moderado"),AND(AB79="Baja",AD79="Menor"),AND(AB79="Baja",AD79="Moderado"),AND(AB79="Media",AD79="Leve"),AND(AB79="Media",AD79="Menor"),AND(AB79="Media",AD79="Moderado"),AND(AB79="Alta",AD79="Leve"),AND(AB79="Alta",AD79="Menor")),"Moderado",IF(OR(AND(AB79="Muy Baja",AD79="Mayor"),AND(AB79="Baja",AD79="Mayor"),AND(AB79="Media",AD79="Mayor"),AND(AB79="Alta",AD79="Moderado"),AND(AB79="Alta",AD79="Mayor"),AND(AB79="Muy Alta",AD79="Leve"),AND(AB79="Muy Alta",AD79="Menor"),AND(AB79="Muy Alta",AD79="Moderado"),AND(AB79="Muy Alta",AD79="Mayor")),"Alto",IF(OR(AND(AB79="Muy Baja",AD79="Catastrófico"),AND(AB79="Baja",AD79="Catastrófico"),AND(AB79="Media",AD79="Catastrófico"),AND(AB79="Alta",AD79="Catastrófico"),AND(AB79="Muy Alta",AD79="Catastrófico")),"Extremo","")))),"")</f>
        <v/>
      </c>
      <c r="AG79" s="124"/>
      <c r="AH79" s="148"/>
      <c r="AI79" s="120"/>
      <c r="AJ79" s="120"/>
      <c r="AK79" s="131"/>
      <c r="AL79" s="131"/>
      <c r="AM79" s="120"/>
      <c r="AN79" s="121"/>
      <c r="AO79" s="257"/>
    </row>
    <row r="80" spans="1:72" hidden="1" x14ac:dyDescent="0.3">
      <c r="A80" s="301"/>
      <c r="B80" s="301"/>
      <c r="C80" s="245"/>
      <c r="D80" s="247"/>
      <c r="E80" s="249"/>
      <c r="F80" s="317"/>
      <c r="G80" s="255"/>
      <c r="H80" s="255"/>
      <c r="I80" s="257"/>
      <c r="J80" s="259"/>
      <c r="K80" s="278"/>
      <c r="L80" s="279"/>
      <c r="M80" s="263"/>
      <c r="N80" s="262">
        <f>IF(NOT(ISERROR(MATCH(M80,_xlfn.ANCHORARRAY(H91),0))),L93&amp;"Por favor no seleccionar los criterios de impacto",M80)</f>
        <v>0</v>
      </c>
      <c r="O80" s="278"/>
      <c r="P80" s="279"/>
      <c r="Q80" s="319"/>
      <c r="R80" s="196">
        <v>3</v>
      </c>
      <c r="S80" s="147"/>
      <c r="T80" s="192" t="str">
        <f>IF(OR(U80="Preventivo",U80="Detectivo"),"Probabilidad",IF(U80="Correctivo","Impacto",""))</f>
        <v/>
      </c>
      <c r="U80" s="124"/>
      <c r="V80" s="124"/>
      <c r="W80" s="194" t="str">
        <f t="shared" si="83"/>
        <v/>
      </c>
      <c r="X80" s="124"/>
      <c r="Y80" s="124"/>
      <c r="Z80" s="124"/>
      <c r="AA80" s="126" t="str">
        <f>IFERROR(IF(AND(T79="Probabilidad",T80="Probabilidad"),(AC79-(+AC79*W80)),IF(AND(T79="Impacto",T80="Probabilidad"),(AC78-(+AC78*W80)),IF(T80="Impacto",AC79,""))),"")</f>
        <v/>
      </c>
      <c r="AB80" s="193" t="str">
        <f t="shared" si="84"/>
        <v/>
      </c>
      <c r="AC80" s="194" t="str">
        <f t="shared" si="85"/>
        <v/>
      </c>
      <c r="AD80" s="193" t="str">
        <f t="shared" si="86"/>
        <v/>
      </c>
      <c r="AE80" s="194" t="str">
        <f>IFERROR(IF(AND(T79="Impacto",T80="Impacto"),(AE79-(+AE79*W80)),IF(AND(T79="Probabilidad",T80="Impacto"),(AE78-(+AE78*W80)),IF(T80="Probabilidad",AE79,""))),"")</f>
        <v/>
      </c>
      <c r="AF80" s="195" t="str">
        <f t="shared" si="87"/>
        <v/>
      </c>
      <c r="AG80" s="124"/>
      <c r="AH80" s="148"/>
      <c r="AI80" s="120"/>
      <c r="AJ80" s="121"/>
      <c r="AK80" s="131"/>
      <c r="AL80" s="131"/>
      <c r="AM80" s="120"/>
      <c r="AN80" s="121"/>
      <c r="AO80" s="257"/>
    </row>
    <row r="81" spans="1:41" hidden="1" x14ac:dyDescent="0.3">
      <c r="A81" s="301"/>
      <c r="B81" s="301"/>
      <c r="C81" s="245"/>
      <c r="D81" s="247"/>
      <c r="E81" s="249"/>
      <c r="F81" s="317"/>
      <c r="G81" s="255"/>
      <c r="H81" s="255"/>
      <c r="I81" s="257"/>
      <c r="J81" s="259"/>
      <c r="K81" s="278"/>
      <c r="L81" s="279"/>
      <c r="M81" s="263"/>
      <c r="N81" s="262">
        <f>IF(NOT(ISERROR(MATCH(M81,_xlfn.ANCHORARRAY(H92),0))),L94&amp;"Por favor no seleccionar los criterios de impacto",M81)</f>
        <v>0</v>
      </c>
      <c r="O81" s="278"/>
      <c r="P81" s="279"/>
      <c r="Q81" s="319"/>
      <c r="R81" s="196">
        <v>4</v>
      </c>
      <c r="S81" s="146"/>
      <c r="T81" s="192" t="str">
        <f t="shared" ref="T81:T83" si="88">IF(OR(U81="Preventivo",U81="Detectivo"),"Probabilidad",IF(U81="Correctivo","Impacto",""))</f>
        <v/>
      </c>
      <c r="U81" s="124"/>
      <c r="V81" s="124"/>
      <c r="W81" s="194" t="str">
        <f t="shared" si="83"/>
        <v/>
      </c>
      <c r="X81" s="124"/>
      <c r="Y81" s="124"/>
      <c r="Z81" s="124"/>
      <c r="AA81" s="126" t="str">
        <f t="shared" ref="AA81:AA83" si="89">IFERROR(IF(AND(T80="Probabilidad",T81="Probabilidad"),(AC80-(+AC80*W81)),IF(AND(T80="Impacto",T81="Probabilidad"),(AC79-(+AC79*W81)),IF(T81="Impacto",AC80,""))),"")</f>
        <v/>
      </c>
      <c r="AB81" s="193" t="str">
        <f t="shared" si="84"/>
        <v/>
      </c>
      <c r="AC81" s="194" t="str">
        <f t="shared" si="85"/>
        <v/>
      </c>
      <c r="AD81" s="193" t="str">
        <f t="shared" si="86"/>
        <v/>
      </c>
      <c r="AE81" s="194" t="str">
        <f t="shared" ref="AE81:AE83" si="90">IFERROR(IF(AND(T80="Impacto",T81="Impacto"),(AE80-(+AE80*W81)),IF(AND(T80="Probabilidad",T81="Impacto"),(AE79-(+AE79*W81)),IF(T81="Probabilidad",AE80,""))),"")</f>
        <v/>
      </c>
      <c r="AF81" s="195" t="str">
        <f>IFERROR(IF(OR(AND(AB81="Muy Baja",AD81="Leve"),AND(AB81="Muy Baja",AD81="Menor"),AND(AB81="Baja",AD81="Leve")),"Bajo",IF(OR(AND(AB81="Muy baja",AD81="Moderado"),AND(AB81="Baja",AD81="Menor"),AND(AB81="Baja",AD81="Moderado"),AND(AB81="Media",AD81="Leve"),AND(AB81="Media",AD81="Menor"),AND(AB81="Media",AD81="Moderado"),AND(AB81="Alta",AD81="Leve"),AND(AB81="Alta",AD81="Menor")),"Moderado",IF(OR(AND(AB81="Muy Baja",AD81="Mayor"),AND(AB81="Baja",AD81="Mayor"),AND(AB81="Media",AD81="Mayor"),AND(AB81="Alta",AD81="Moderado"),AND(AB81="Alta",AD81="Mayor"),AND(AB81="Muy Alta",AD81="Leve"),AND(AB81="Muy Alta",AD81="Menor"),AND(AB81="Muy Alta",AD81="Moderado"),AND(AB81="Muy Alta",AD81="Mayor")),"Alto",IF(OR(AND(AB81="Muy Baja",AD81="Catastrófico"),AND(AB81="Baja",AD81="Catastrófico"),AND(AB81="Media",AD81="Catastrófico"),AND(AB81="Alta",AD81="Catastrófico"),AND(AB81="Muy Alta",AD81="Catastrófico")),"Extremo","")))),"")</f>
        <v/>
      </c>
      <c r="AG81" s="124"/>
      <c r="AH81" s="148"/>
      <c r="AI81" s="120"/>
      <c r="AJ81" s="121"/>
      <c r="AK81" s="131"/>
      <c r="AL81" s="131"/>
      <c r="AM81" s="120"/>
      <c r="AN81" s="121"/>
      <c r="AO81" s="257"/>
    </row>
    <row r="82" spans="1:41" hidden="1" x14ac:dyDescent="0.3">
      <c r="A82" s="301"/>
      <c r="B82" s="301"/>
      <c r="C82" s="245"/>
      <c r="D82" s="247"/>
      <c r="E82" s="249"/>
      <c r="F82" s="317"/>
      <c r="G82" s="255"/>
      <c r="H82" s="255"/>
      <c r="I82" s="257"/>
      <c r="J82" s="259"/>
      <c r="K82" s="278"/>
      <c r="L82" s="279"/>
      <c r="M82" s="263"/>
      <c r="N82" s="262">
        <f>IF(NOT(ISERROR(MATCH(M82,_xlfn.ANCHORARRAY(H93),0))),L95&amp;"Por favor no seleccionar los criterios de impacto",M82)</f>
        <v>0</v>
      </c>
      <c r="O82" s="278"/>
      <c r="P82" s="279"/>
      <c r="Q82" s="319"/>
      <c r="R82" s="196">
        <v>5</v>
      </c>
      <c r="S82" s="146"/>
      <c r="T82" s="192" t="str">
        <f t="shared" si="88"/>
        <v/>
      </c>
      <c r="U82" s="124"/>
      <c r="V82" s="124"/>
      <c r="W82" s="194" t="str">
        <f t="shared" si="83"/>
        <v/>
      </c>
      <c r="X82" s="124"/>
      <c r="Y82" s="124"/>
      <c r="Z82" s="124"/>
      <c r="AA82" s="126" t="str">
        <f t="shared" si="89"/>
        <v/>
      </c>
      <c r="AB82" s="193" t="str">
        <f t="shared" si="84"/>
        <v/>
      </c>
      <c r="AC82" s="194" t="str">
        <f t="shared" si="85"/>
        <v/>
      </c>
      <c r="AD82" s="193" t="str">
        <f t="shared" si="86"/>
        <v/>
      </c>
      <c r="AE82" s="194" t="str">
        <f t="shared" si="90"/>
        <v/>
      </c>
      <c r="AF82" s="195" t="str">
        <f t="shared" ref="AF82:AF83" si="91">IFERROR(IF(OR(AND(AB82="Muy Baja",AD82="Leve"),AND(AB82="Muy Baja",AD82="Menor"),AND(AB82="Baja",AD82="Leve")),"Bajo",IF(OR(AND(AB82="Muy baja",AD82="Moderado"),AND(AB82="Baja",AD82="Menor"),AND(AB82="Baja",AD82="Moderado"),AND(AB82="Media",AD82="Leve"),AND(AB82="Media",AD82="Menor"),AND(AB82="Media",AD82="Moderado"),AND(AB82="Alta",AD82="Leve"),AND(AB82="Alta",AD82="Menor")),"Moderado",IF(OR(AND(AB82="Muy Baja",AD82="Mayor"),AND(AB82="Baja",AD82="Mayor"),AND(AB82="Media",AD82="Mayor"),AND(AB82="Alta",AD82="Moderado"),AND(AB82="Alta",AD82="Mayor"),AND(AB82="Muy Alta",AD82="Leve"),AND(AB82="Muy Alta",AD82="Menor"),AND(AB82="Muy Alta",AD82="Moderado"),AND(AB82="Muy Alta",AD82="Mayor")),"Alto",IF(OR(AND(AB82="Muy Baja",AD82="Catastrófico"),AND(AB82="Baja",AD82="Catastrófico"),AND(AB82="Media",AD82="Catastrófico"),AND(AB82="Alta",AD82="Catastrófico"),AND(AB82="Muy Alta",AD82="Catastrófico")),"Extremo","")))),"")</f>
        <v/>
      </c>
      <c r="AG82" s="124"/>
      <c r="AH82" s="148"/>
      <c r="AI82" s="120"/>
      <c r="AJ82" s="121"/>
      <c r="AK82" s="131"/>
      <c r="AL82" s="131"/>
      <c r="AM82" s="120"/>
      <c r="AN82" s="121"/>
      <c r="AO82" s="257"/>
    </row>
    <row r="83" spans="1:41" hidden="1" x14ac:dyDescent="0.3">
      <c r="A83" s="301"/>
      <c r="B83" s="301"/>
      <c r="C83" s="246"/>
      <c r="D83" s="247"/>
      <c r="E83" s="250"/>
      <c r="F83" s="318"/>
      <c r="G83" s="256"/>
      <c r="H83" s="256"/>
      <c r="I83" s="257"/>
      <c r="J83" s="260"/>
      <c r="K83" s="278"/>
      <c r="L83" s="279"/>
      <c r="M83" s="263"/>
      <c r="N83" s="262">
        <f>IF(NOT(ISERROR(MATCH(M83,_xlfn.ANCHORARRAY(H94),0))),L96&amp;"Por favor no seleccionar los criterios de impacto",M83)</f>
        <v>0</v>
      </c>
      <c r="O83" s="278"/>
      <c r="P83" s="279"/>
      <c r="Q83" s="319"/>
      <c r="R83" s="196">
        <v>6</v>
      </c>
      <c r="S83" s="146"/>
      <c r="T83" s="192" t="str">
        <f t="shared" si="88"/>
        <v/>
      </c>
      <c r="U83" s="124"/>
      <c r="V83" s="124"/>
      <c r="W83" s="194" t="str">
        <f t="shared" si="83"/>
        <v/>
      </c>
      <c r="X83" s="124"/>
      <c r="Y83" s="124"/>
      <c r="Z83" s="124"/>
      <c r="AA83" s="126" t="str">
        <f t="shared" si="89"/>
        <v/>
      </c>
      <c r="AB83" s="193" t="str">
        <f t="shared" si="84"/>
        <v/>
      </c>
      <c r="AC83" s="194" t="str">
        <f t="shared" si="85"/>
        <v/>
      </c>
      <c r="AD83" s="193" t="str">
        <f t="shared" si="86"/>
        <v/>
      </c>
      <c r="AE83" s="194" t="str">
        <f t="shared" si="90"/>
        <v/>
      </c>
      <c r="AF83" s="195" t="str">
        <f t="shared" si="91"/>
        <v/>
      </c>
      <c r="AG83" s="124"/>
      <c r="AH83" s="148"/>
      <c r="AI83" s="120"/>
      <c r="AJ83" s="121"/>
      <c r="AK83" s="131"/>
      <c r="AL83" s="131"/>
      <c r="AM83" s="120"/>
      <c r="AN83" s="121"/>
      <c r="AO83" s="257"/>
    </row>
    <row r="84" spans="1:41" ht="66" hidden="1" x14ac:dyDescent="0.3">
      <c r="A84" s="301"/>
      <c r="B84" s="301"/>
      <c r="C84" s="244">
        <v>13</v>
      </c>
      <c r="D84" s="247"/>
      <c r="E84" s="248"/>
      <c r="F84" s="316"/>
      <c r="G84" s="254"/>
      <c r="H84" s="254"/>
      <c r="I84" s="257"/>
      <c r="J84" s="258"/>
      <c r="K84" s="261" t="str">
        <f>IF(J84&lt;=0,"",IF(J84&lt;=2,"Muy Baja",IF(J84&lt;=24,"Baja",IF(J84&lt;=500,"Media",IF(J84&lt;=5000,"Alta","Muy Alta")))))</f>
        <v/>
      </c>
      <c r="L84" s="262" t="str">
        <f>IF(K84="","",IF(K84="Muy Baja",0.2,IF(K84="Baja",0.4,IF(K84="Media",0.6,IF(K84="Alta",0.8,IF(K84="Muy Alta",1,))))))</f>
        <v/>
      </c>
      <c r="M84" s="263"/>
      <c r="N84" s="262">
        <f>IF(NOT(ISERROR(MATCH(M84,'Tabla Impacto'!$B$221:$B$223,0))),'Tabla Impacto'!$F$223&amp;"Por favor no seleccionar los criterios de impacto(Afectación Económica o presupuestal y Pérdida Reputacional)",M84)</f>
        <v>0</v>
      </c>
      <c r="O84" s="261" t="str">
        <f>IF(OR(N84='Tabla Impacto'!$C$11,N84='Tabla Impacto'!$D$11),"Leve",IF(OR(N84='Tabla Impacto'!$C$12,N84='Tabla Impacto'!$D$12),"Menor",IF(OR(N84='Tabla Impacto'!$C$13,N84='Tabla Impacto'!$D$13),"Moderado",IF(OR(N84='Tabla Impacto'!$C$14,N84='Tabla Impacto'!$D$14),"Mayor",IF(OR(N84='Tabla Impacto'!$C$15,N84='Tabla Impacto'!$D$15),"Catastrófico","")))))</f>
        <v/>
      </c>
      <c r="P84" s="262" t="str">
        <f>IF(O84="","",IF(O84="Leve",0.2,IF(O84="Menor",0.4,IF(O84="Moderado",0.6,IF(O84="Mayor",0.8,IF(O84="Catastrófico",1,))))))</f>
        <v/>
      </c>
      <c r="Q84" s="264" t="str">
        <f>IF(OR(AND(K84="Muy Baja",O84="Leve"),AND(K84="Muy Baja",O84="Menor"),AND(K84="Baja",O84="Leve")),"Bajo",IF(OR(AND(K84="Muy baja",O84="Moderado"),AND(K84="Baja",O84="Menor"),AND(K84="Baja",O84="Moderado"),AND(K84="Media",O84="Leve"),AND(K84="Media",O84="Menor"),AND(K84="Media",O84="Moderado"),AND(K84="Alta",O84="Leve"),AND(K84="Alta",O84="Menor")),"Moderado",IF(OR(AND(K84="Muy Baja",O84="Mayor"),AND(K84="Baja",O84="Mayor"),AND(K84="Media",O84="Mayor"),AND(K84="Alta",O84="Moderado"),AND(K84="Alta",O84="Mayor"),AND(K84="Muy Alta",O84="Leve"),AND(K84="Muy Alta",O84="Menor"),AND(K84="Muy Alta",O84="Moderado"),AND(K84="Muy Alta",O84="Mayor")),"Alto",IF(OR(AND(K84="Muy Baja",O84="Catastrófico"),AND(K84="Baja",O84="Catastrófico"),AND(K84="Media",O84="Catastrófico"),AND(K84="Alta",O84="Catastrófico"),AND(K84="Muy Alta",O84="Catastrófico")),"Extremo",""))))</f>
        <v/>
      </c>
      <c r="R84" s="119">
        <v>1</v>
      </c>
      <c r="S84" s="146"/>
      <c r="T84" s="123" t="str">
        <f>IF(OR(U84="Preventivo",U84="Detectivo"),"Probabilidad",IF(U84="Correctivo","Impacto",""))</f>
        <v/>
      </c>
      <c r="U84" s="124"/>
      <c r="V84" s="124"/>
      <c r="W84" s="125" t="str">
        <f>IF(AND(U84="Preventivo",V84="Automático"),"50%",IF(AND(U84="Preventivo",V84="Manual"),"40%",IF(AND(U84="Detectivo",V84="Automático"),"40%",IF(AND(U84="Detectivo",V84="Manual"),"30%",IF(AND(U84="Correctivo",V84="Automático"),"35%",IF(AND(U84="Correctivo",V84="Manual"),"25%",""))))))</f>
        <v/>
      </c>
      <c r="X84" s="124"/>
      <c r="Y84" s="124"/>
      <c r="Z84" s="124"/>
      <c r="AA84" s="126" t="str">
        <f>IFERROR(IF(T84="Probabilidad",(L84-(+L84*W84)),IF(T84="Impacto",L84,"")),"")</f>
        <v/>
      </c>
      <c r="AB84" s="127" t="str">
        <f>IFERROR(IF(AA84="","",IF(AA84&lt;=0.2,"Muy Baja",IF(AA84&lt;=0.4,"Baja",IF(AA84&lt;=0.6,"Media",IF(AA84&lt;=0.8,"Alta","Muy Alta"))))),"")</f>
        <v/>
      </c>
      <c r="AC84" s="125" t="str">
        <f>+AA84</f>
        <v/>
      </c>
      <c r="AD84" s="127" t="str">
        <f>IFERROR(IF(AE84="","",IF(AE84&lt;=0.2,"Leve",IF(AE84&lt;=0.4,"Menor",IF(AE84&lt;=0.6,"Moderado",IF(AE84&lt;=0.8,"Mayor","Catastrófico"))))),"")</f>
        <v/>
      </c>
      <c r="AE84" s="125" t="str">
        <f>IFERROR(IF(T84="Impacto",(P84-(+P84*W84)),IF(T84="Probabilidad",P84,"")),"")</f>
        <v/>
      </c>
      <c r="AF84" s="128" t="str">
        <f>IFERROR(IF(OR(AND(AB84="Muy Baja",AD84="Leve"),AND(AB84="Muy Baja",AD84="Menor"),AND(AB84="Baja",AD84="Leve")),"Bajo",IF(OR(AND(AB84="Muy baja",AD84="Moderado"),AND(AB84="Baja",AD84="Menor"),AND(AB84="Baja",AD84="Moderado"),AND(AB84="Media",AD84="Leve"),AND(AB84="Media",AD84="Menor"),AND(AB84="Media",AD84="Moderado"),AND(AB84="Alta",AD84="Leve"),AND(AB84="Alta",AD84="Menor")),"Moderado",IF(OR(AND(AB84="Muy Baja",AD84="Mayor"),AND(AB84="Baja",AD84="Mayor"),AND(AB84="Media",AD84="Mayor"),AND(AB84="Alta",AD84="Moderado"),AND(AB84="Alta",AD84="Mayor"),AND(AB84="Muy Alta",AD84="Leve"),AND(AB84="Muy Alta",AD84="Menor"),AND(AB84="Muy Alta",AD84="Moderado"),AND(AB84="Muy Alta",AD84="Mayor")),"Alto",IF(OR(AND(AB84="Muy Baja",AD84="Catastrófico"),AND(AB84="Baja",AD84="Catastrófico"),AND(AB84="Media",AD84="Catastrófico"),AND(AB84="Alta",AD84="Catastrófico"),AND(AB84="Muy Alta",AD84="Catastrófico")),"Extremo","")))),"")</f>
        <v/>
      </c>
      <c r="AG84" s="124"/>
      <c r="AH84" s="148"/>
      <c r="AI84" s="140"/>
      <c r="AJ84" s="138"/>
      <c r="AK84" s="139"/>
      <c r="AL84" s="131" t="s">
        <v>234</v>
      </c>
      <c r="AM84" s="120" t="s">
        <v>239</v>
      </c>
      <c r="AN84" s="121" t="s">
        <v>38</v>
      </c>
      <c r="AO84" s="257" t="s">
        <v>230</v>
      </c>
    </row>
    <row r="85" spans="1:41" hidden="1" x14ac:dyDescent="0.3">
      <c r="A85" s="301"/>
      <c r="B85" s="301"/>
      <c r="C85" s="245"/>
      <c r="D85" s="247"/>
      <c r="E85" s="249"/>
      <c r="F85" s="317"/>
      <c r="G85" s="255"/>
      <c r="H85" s="255"/>
      <c r="I85" s="257"/>
      <c r="J85" s="259"/>
      <c r="K85" s="261"/>
      <c r="L85" s="262"/>
      <c r="M85" s="263"/>
      <c r="N85" s="262">
        <f>IF(NOT(ISERROR(MATCH(M85,_xlfn.ANCHORARRAY(H96),0))),L98&amp;"Por favor no seleccionar los criterios de impacto",M85)</f>
        <v>0</v>
      </c>
      <c r="O85" s="261"/>
      <c r="P85" s="262"/>
      <c r="Q85" s="264"/>
      <c r="R85" s="119">
        <v>2</v>
      </c>
      <c r="S85" s="146"/>
      <c r="T85" s="123" t="str">
        <f>IF(OR(U85="Preventivo",U85="Detectivo"),"Probabilidad",IF(U85="Correctivo","Impacto",""))</f>
        <v/>
      </c>
      <c r="U85" s="124"/>
      <c r="V85" s="124"/>
      <c r="W85" s="125" t="str">
        <f t="shared" ref="W85:W89" si="92">IF(AND(U85="Preventivo",V85="Automático"),"50%",IF(AND(U85="Preventivo",V85="Manual"),"40%",IF(AND(U85="Detectivo",V85="Automático"),"40%",IF(AND(U85="Detectivo",V85="Manual"),"30%",IF(AND(U85="Correctivo",V85="Automático"),"35%",IF(AND(U85="Correctivo",V85="Manual"),"25%",""))))))</f>
        <v/>
      </c>
      <c r="X85" s="124"/>
      <c r="Y85" s="124"/>
      <c r="Z85" s="124"/>
      <c r="AA85" s="126" t="str">
        <f>IFERROR(IF(AND(T84="Probabilidad",T85="Probabilidad"),(AC84-(+AC84*W85)),IF(T85="Probabilidad",(L84-(+L84*W85)),IF(T85="Impacto",AC84,""))),"")</f>
        <v/>
      </c>
      <c r="AB85" s="127" t="str">
        <f t="shared" ref="AB85:AB89" si="93">IFERROR(IF(AA85="","",IF(AA85&lt;=0.2,"Muy Baja",IF(AA85&lt;=0.4,"Baja",IF(AA85&lt;=0.6,"Media",IF(AA85&lt;=0.8,"Alta","Muy Alta"))))),"")</f>
        <v/>
      </c>
      <c r="AC85" s="125" t="str">
        <f t="shared" ref="AC85:AC89" si="94">+AA85</f>
        <v/>
      </c>
      <c r="AD85" s="127" t="str">
        <f t="shared" ref="AD85:AD89" si="95">IFERROR(IF(AE85="","",IF(AE85&lt;=0.2,"Leve",IF(AE85&lt;=0.4,"Menor",IF(AE85&lt;=0.6,"Moderado",IF(AE85&lt;=0.8,"Mayor","Catastrófico"))))),"")</f>
        <v/>
      </c>
      <c r="AE85" s="125" t="str">
        <f>IFERROR(IF(AND(T84="Impacto",T85="Impacto"),(AE78-(+AE78*W85)),IF(T85="Impacto",($P$72-(+$P$72*W85)),IF(T85="Probabilidad",AE78,""))),"")</f>
        <v/>
      </c>
      <c r="AF85" s="128" t="str">
        <f t="shared" ref="AF85:AF86" si="96">IFERROR(IF(OR(AND(AB85="Muy Baja",AD85="Leve"),AND(AB85="Muy Baja",AD85="Menor"),AND(AB85="Baja",AD85="Leve")),"Bajo",IF(OR(AND(AB85="Muy baja",AD85="Moderado"),AND(AB85="Baja",AD85="Menor"),AND(AB85="Baja",AD85="Moderado"),AND(AB85="Media",AD85="Leve"),AND(AB85="Media",AD85="Menor"),AND(AB85="Media",AD85="Moderado"),AND(AB85="Alta",AD85="Leve"),AND(AB85="Alta",AD85="Menor")),"Moderado",IF(OR(AND(AB85="Muy Baja",AD85="Mayor"),AND(AB85="Baja",AD85="Mayor"),AND(AB85="Media",AD85="Mayor"),AND(AB85="Alta",AD85="Moderado"),AND(AB85="Alta",AD85="Mayor"),AND(AB85="Muy Alta",AD85="Leve"),AND(AB85="Muy Alta",AD85="Menor"),AND(AB85="Muy Alta",AD85="Moderado"),AND(AB85="Muy Alta",AD85="Mayor")),"Alto",IF(OR(AND(AB85="Muy Baja",AD85="Catastrófico"),AND(AB85="Baja",AD85="Catastrófico"),AND(AB85="Media",AD85="Catastrófico"),AND(AB85="Alta",AD85="Catastrófico"),AND(AB85="Muy Alta",AD85="Catastrófico")),"Extremo","")))),"")</f>
        <v/>
      </c>
      <c r="AG85" s="124"/>
      <c r="AH85" s="148"/>
      <c r="AI85" s="140"/>
      <c r="AJ85" s="138"/>
      <c r="AK85" s="139"/>
      <c r="AL85" s="131"/>
      <c r="AM85" s="120"/>
      <c r="AN85" s="121"/>
      <c r="AO85" s="257"/>
    </row>
    <row r="86" spans="1:41" hidden="1" x14ac:dyDescent="0.3">
      <c r="A86" s="301"/>
      <c r="B86" s="301"/>
      <c r="C86" s="245"/>
      <c r="D86" s="247"/>
      <c r="E86" s="249"/>
      <c r="F86" s="317"/>
      <c r="G86" s="255"/>
      <c r="H86" s="255"/>
      <c r="I86" s="257"/>
      <c r="J86" s="259"/>
      <c r="K86" s="261"/>
      <c r="L86" s="262"/>
      <c r="M86" s="263"/>
      <c r="N86" s="262">
        <f>IF(NOT(ISERROR(MATCH(M86,_xlfn.ANCHORARRAY(H97),0))),L99&amp;"Por favor no seleccionar los criterios de impacto",M86)</f>
        <v>0</v>
      </c>
      <c r="O86" s="261"/>
      <c r="P86" s="262"/>
      <c r="Q86" s="264"/>
      <c r="R86" s="119">
        <v>3</v>
      </c>
      <c r="S86" s="147"/>
      <c r="T86" s="123" t="str">
        <f>IF(OR(U86="Preventivo",U86="Detectivo"),"Probabilidad",IF(U86="Correctivo","Impacto",""))</f>
        <v/>
      </c>
      <c r="U86" s="124"/>
      <c r="V86" s="124"/>
      <c r="W86" s="125" t="str">
        <f t="shared" si="92"/>
        <v/>
      </c>
      <c r="X86" s="124"/>
      <c r="Y86" s="124"/>
      <c r="Z86" s="124"/>
      <c r="AA86" s="126" t="str">
        <f>IFERROR(IF(AND(T85="Probabilidad",T86="Probabilidad"),(AC85-(+AC85*W86)),IF(AND(T85="Impacto",T86="Probabilidad"),(AC84-(+AC84*W86)),IF(T86="Impacto",AC85,""))),"")</f>
        <v/>
      </c>
      <c r="AB86" s="127" t="str">
        <f t="shared" si="93"/>
        <v/>
      </c>
      <c r="AC86" s="125" t="str">
        <f t="shared" si="94"/>
        <v/>
      </c>
      <c r="AD86" s="127" t="str">
        <f t="shared" si="95"/>
        <v/>
      </c>
      <c r="AE86" s="125" t="str">
        <f>IFERROR(IF(AND(T85="Impacto",T86="Impacto"),(AE85-(+AE85*W86)),IF(AND(T85="Probabilidad",T86="Impacto"),(AE84-(+AE84*W86)),IF(T86="Probabilidad",AE85,""))),"")</f>
        <v/>
      </c>
      <c r="AF86" s="128" t="str">
        <f t="shared" si="96"/>
        <v/>
      </c>
      <c r="AG86" s="124"/>
      <c r="AH86" s="148"/>
      <c r="AI86" s="140"/>
      <c r="AJ86" s="138"/>
      <c r="AK86" s="139"/>
      <c r="AL86" s="131"/>
      <c r="AM86" s="120"/>
      <c r="AN86" s="121"/>
      <c r="AO86" s="257"/>
    </row>
    <row r="87" spans="1:41" ht="33" hidden="1" x14ac:dyDescent="0.3">
      <c r="A87" s="301"/>
      <c r="B87" s="301"/>
      <c r="C87" s="245"/>
      <c r="D87" s="247"/>
      <c r="E87" s="249"/>
      <c r="F87" s="317"/>
      <c r="G87" s="255"/>
      <c r="H87" s="255"/>
      <c r="I87" s="257"/>
      <c r="J87" s="259"/>
      <c r="K87" s="261"/>
      <c r="L87" s="262"/>
      <c r="M87" s="263"/>
      <c r="N87" s="262">
        <f>IF(NOT(ISERROR(MATCH(M87,_xlfn.ANCHORARRAY(H98),0))),L100&amp;"Por favor no seleccionar los criterios de impacto",M87)</f>
        <v>0</v>
      </c>
      <c r="O87" s="261"/>
      <c r="P87" s="262"/>
      <c r="Q87" s="264"/>
      <c r="R87" s="119">
        <v>4</v>
      </c>
      <c r="S87" s="146"/>
      <c r="T87" s="123" t="str">
        <f t="shared" ref="T87:T89" si="97">IF(OR(U87="Preventivo",U87="Detectivo"),"Probabilidad",IF(U87="Correctivo","Impacto",""))</f>
        <v/>
      </c>
      <c r="U87" s="124"/>
      <c r="V87" s="124"/>
      <c r="W87" s="125" t="str">
        <f t="shared" si="92"/>
        <v/>
      </c>
      <c r="X87" s="124"/>
      <c r="Y87" s="124"/>
      <c r="Z87" s="124"/>
      <c r="AA87" s="126" t="str">
        <f t="shared" ref="AA87:AA89" si="98">IFERROR(IF(AND(T86="Probabilidad",T87="Probabilidad"),(AC86-(+AC86*W87)),IF(AND(T86="Impacto",T87="Probabilidad"),(AC85-(+AC85*W87)),IF(T87="Impacto",AC86,""))),"")</f>
        <v/>
      </c>
      <c r="AB87" s="127" t="str">
        <f t="shared" si="93"/>
        <v/>
      </c>
      <c r="AC87" s="125" t="str">
        <f t="shared" si="94"/>
        <v/>
      </c>
      <c r="AD87" s="127" t="str">
        <f t="shared" si="95"/>
        <v/>
      </c>
      <c r="AE87" s="125" t="str">
        <f t="shared" ref="AE87:AE89" si="99">IFERROR(IF(AND(T86="Impacto",T87="Impacto"),(AE86-(+AE86*W87)),IF(AND(T86="Probabilidad",T87="Impacto"),(AE85-(+AE85*W87)),IF(T87="Probabilidad",AE86,""))),"")</f>
        <v/>
      </c>
      <c r="AF87" s="128" t="str">
        <f>IFERROR(IF(OR(AND(AB87="Muy Baja",AD87="Leve"),AND(AB87="Muy Baja",AD87="Menor"),AND(AB87="Baja",AD87="Leve")),"Bajo",IF(OR(AND(AB87="Muy baja",AD87="Moderado"),AND(AB87="Baja",AD87="Menor"),AND(AB87="Baja",AD87="Moderado"),AND(AB87="Media",AD87="Leve"),AND(AB87="Media",AD87="Menor"),AND(AB87="Media",AD87="Moderado"),AND(AB87="Alta",AD87="Leve"),AND(AB87="Alta",AD87="Menor")),"Moderado",IF(OR(AND(AB87="Muy Baja",AD87="Mayor"),AND(AB87="Baja",AD87="Mayor"),AND(AB87="Media",AD87="Mayor"),AND(AB87="Alta",AD87="Moderado"),AND(AB87="Alta",AD87="Mayor"),AND(AB87="Muy Alta",AD87="Leve"),AND(AB87="Muy Alta",AD87="Menor"),AND(AB87="Muy Alta",AD87="Moderado"),AND(AB87="Muy Alta",AD87="Mayor")),"Alto",IF(OR(AND(AB87="Muy Baja",AD87="Catastrófico"),AND(AB87="Baja",AD87="Catastrófico"),AND(AB87="Media",AD87="Catastrófico"),AND(AB87="Alta",AD87="Catastrófico"),AND(AB87="Muy Alta",AD87="Catastrófico")),"Extremo","")))),"")</f>
        <v/>
      </c>
      <c r="AG87" s="124"/>
      <c r="AH87" s="148"/>
      <c r="AI87" s="140"/>
      <c r="AJ87" s="138"/>
      <c r="AK87" s="139"/>
      <c r="AL87" s="131" t="s">
        <v>234</v>
      </c>
      <c r="AM87" s="120" t="s">
        <v>240</v>
      </c>
      <c r="AN87" s="121" t="s">
        <v>39</v>
      </c>
      <c r="AO87" s="257"/>
    </row>
    <row r="88" spans="1:41" hidden="1" x14ac:dyDescent="0.3">
      <c r="A88" s="301"/>
      <c r="B88" s="301"/>
      <c r="C88" s="245"/>
      <c r="D88" s="247"/>
      <c r="E88" s="249"/>
      <c r="F88" s="317"/>
      <c r="G88" s="255"/>
      <c r="H88" s="255"/>
      <c r="I88" s="257"/>
      <c r="J88" s="259"/>
      <c r="K88" s="261"/>
      <c r="L88" s="262"/>
      <c r="M88" s="263"/>
      <c r="N88" s="262">
        <f>IF(NOT(ISERROR(MATCH(M88,_xlfn.ANCHORARRAY(H99),0))),L101&amp;"Por favor no seleccionar los criterios de impacto",M88)</f>
        <v>0</v>
      </c>
      <c r="O88" s="261"/>
      <c r="P88" s="262"/>
      <c r="Q88" s="264"/>
      <c r="R88" s="119">
        <v>5</v>
      </c>
      <c r="S88" s="146"/>
      <c r="T88" s="123" t="str">
        <f t="shared" si="97"/>
        <v/>
      </c>
      <c r="U88" s="124"/>
      <c r="V88" s="124"/>
      <c r="W88" s="125" t="str">
        <f t="shared" si="92"/>
        <v/>
      </c>
      <c r="X88" s="124"/>
      <c r="Y88" s="124"/>
      <c r="Z88" s="124"/>
      <c r="AA88" s="126" t="str">
        <f t="shared" si="98"/>
        <v/>
      </c>
      <c r="AB88" s="127" t="str">
        <f t="shared" si="93"/>
        <v/>
      </c>
      <c r="AC88" s="125" t="str">
        <f t="shared" si="94"/>
        <v/>
      </c>
      <c r="AD88" s="127" t="str">
        <f t="shared" si="95"/>
        <v/>
      </c>
      <c r="AE88" s="125" t="str">
        <f t="shared" si="99"/>
        <v/>
      </c>
      <c r="AF88" s="128" t="str">
        <f t="shared" ref="AF88:AF89" si="100">IFERROR(IF(OR(AND(AB88="Muy Baja",AD88="Leve"),AND(AB88="Muy Baja",AD88="Menor"),AND(AB88="Baja",AD88="Leve")),"Bajo",IF(OR(AND(AB88="Muy baja",AD88="Moderado"),AND(AB88="Baja",AD88="Menor"),AND(AB88="Baja",AD88="Moderado"),AND(AB88="Media",AD88="Leve"),AND(AB88="Media",AD88="Menor"),AND(AB88="Media",AD88="Moderado"),AND(AB88="Alta",AD88="Leve"),AND(AB88="Alta",AD88="Menor")),"Moderado",IF(OR(AND(AB88="Muy Baja",AD88="Mayor"),AND(AB88="Baja",AD88="Mayor"),AND(AB88="Media",AD88="Mayor"),AND(AB88="Alta",AD88="Moderado"),AND(AB88="Alta",AD88="Mayor"),AND(AB88="Muy Alta",AD88="Leve"),AND(AB88="Muy Alta",AD88="Menor"),AND(AB88="Muy Alta",AD88="Moderado"),AND(AB88="Muy Alta",AD88="Mayor")),"Alto",IF(OR(AND(AB88="Muy Baja",AD88="Catastrófico"),AND(AB88="Baja",AD88="Catastrófico"),AND(AB88="Media",AD88="Catastrófico"),AND(AB88="Alta",AD88="Catastrófico"),AND(AB88="Muy Alta",AD88="Catastrófico")),"Extremo","")))),"")</f>
        <v/>
      </c>
      <c r="AG88" s="124"/>
      <c r="AH88" s="148"/>
      <c r="AI88" s="120"/>
      <c r="AJ88" s="121"/>
      <c r="AK88" s="131"/>
      <c r="AL88" s="131"/>
      <c r="AM88" s="120"/>
      <c r="AN88" s="121"/>
      <c r="AO88" s="257"/>
    </row>
    <row r="89" spans="1:41" hidden="1" x14ac:dyDescent="0.3">
      <c r="A89" s="301"/>
      <c r="B89" s="301"/>
      <c r="C89" s="246"/>
      <c r="D89" s="247"/>
      <c r="E89" s="250"/>
      <c r="F89" s="318"/>
      <c r="G89" s="256"/>
      <c r="H89" s="256"/>
      <c r="I89" s="257"/>
      <c r="J89" s="260"/>
      <c r="K89" s="261"/>
      <c r="L89" s="262"/>
      <c r="M89" s="263"/>
      <c r="N89" s="262">
        <f>IF(NOT(ISERROR(MATCH(M89,_xlfn.ANCHORARRAY(H100),0))),L102&amp;"Por favor no seleccionar los criterios de impacto",M89)</f>
        <v>0</v>
      </c>
      <c r="O89" s="261"/>
      <c r="P89" s="262"/>
      <c r="Q89" s="264"/>
      <c r="R89" s="119">
        <v>6</v>
      </c>
      <c r="S89" s="146"/>
      <c r="T89" s="123" t="str">
        <f t="shared" si="97"/>
        <v/>
      </c>
      <c r="U89" s="124"/>
      <c r="V89" s="124"/>
      <c r="W89" s="125" t="str">
        <f t="shared" si="92"/>
        <v/>
      </c>
      <c r="X89" s="124"/>
      <c r="Y89" s="124"/>
      <c r="Z89" s="124"/>
      <c r="AA89" s="126" t="str">
        <f t="shared" si="98"/>
        <v/>
      </c>
      <c r="AB89" s="127" t="str">
        <f t="shared" si="93"/>
        <v/>
      </c>
      <c r="AC89" s="125" t="str">
        <f t="shared" si="94"/>
        <v/>
      </c>
      <c r="AD89" s="127" t="str">
        <f t="shared" si="95"/>
        <v/>
      </c>
      <c r="AE89" s="125" t="str">
        <f t="shared" si="99"/>
        <v/>
      </c>
      <c r="AF89" s="128" t="str">
        <f t="shared" si="100"/>
        <v/>
      </c>
      <c r="AG89" s="124"/>
      <c r="AH89" s="148"/>
      <c r="AI89" s="120"/>
      <c r="AJ89" s="121"/>
      <c r="AK89" s="131"/>
      <c r="AL89" s="131"/>
      <c r="AM89" s="120"/>
      <c r="AN89" s="121"/>
      <c r="AO89" s="257"/>
    </row>
    <row r="90" spans="1:41" hidden="1" x14ac:dyDescent="0.3">
      <c r="A90" s="301"/>
      <c r="B90" s="301"/>
      <c r="C90" s="244">
        <v>14</v>
      </c>
      <c r="D90" s="247"/>
      <c r="E90" s="248"/>
      <c r="F90" s="316"/>
      <c r="G90" s="254"/>
      <c r="H90" s="254"/>
      <c r="I90" s="257"/>
      <c r="J90" s="258"/>
      <c r="K90" s="261" t="str">
        <f>IF(J90&lt;=0,"",IF(J90&lt;=2,"Muy Baja",IF(J90&lt;=24,"Baja",IF(J90&lt;=500,"Media",IF(J90&lt;=5000,"Alta","Muy Alta")))))</f>
        <v/>
      </c>
      <c r="L90" s="262" t="str">
        <f>IF(K90="","",IF(K90="Muy Baja",0.2,IF(K90="Baja",0.4,IF(K90="Media",0.6,IF(K90="Alta",0.8,IF(K90="Muy Alta",1,))))))</f>
        <v/>
      </c>
      <c r="M90" s="263"/>
      <c r="N90" s="262">
        <f>IF(NOT(ISERROR(MATCH(M90,'Tabla Impacto'!$B$221:$B$223,0))),'Tabla Impacto'!$F$223&amp;"Por favor no seleccionar los criterios de impacto(Afectación Económica o presupuestal y Pérdida Reputacional)",M90)</f>
        <v>0</v>
      </c>
      <c r="O90" s="261" t="str">
        <f>IF(OR(N90='Tabla Impacto'!$C$11,N90='Tabla Impacto'!$D$11),"Leve",IF(OR(N90='Tabla Impacto'!$C$12,N90='Tabla Impacto'!$D$12),"Menor",IF(OR(N90='Tabla Impacto'!$C$13,N90='Tabla Impacto'!$D$13),"Moderado",IF(OR(N90='Tabla Impacto'!$C$14,N90='Tabla Impacto'!$D$14),"Mayor",IF(OR(N90='Tabla Impacto'!$C$15,N90='Tabla Impacto'!$D$15),"Catastrófico","")))))</f>
        <v/>
      </c>
      <c r="P90" s="262" t="str">
        <f>IF(O90="","",IF(O90="Leve",0.2,IF(O90="Menor",0.4,IF(O90="Moderado",0.6,IF(O90="Mayor",0.8,IF(O90="Catastrófico",1,))))))</f>
        <v/>
      </c>
      <c r="Q90" s="264" t="str">
        <f>IF(OR(AND(K90="Muy Baja",O90="Leve"),AND(K90="Muy Baja",O90="Menor"),AND(K90="Baja",O90="Leve")),"Bajo",IF(OR(AND(K90="Muy baja",O90="Moderado"),AND(K90="Baja",O90="Menor"),AND(K90="Baja",O90="Moderado"),AND(K90="Media",O90="Leve"),AND(K90="Media",O90="Menor"),AND(K90="Media",O90="Moderado"),AND(K90="Alta",O90="Leve"),AND(K90="Alta",O90="Menor")),"Moderado",IF(OR(AND(K90="Muy Baja",O90="Mayor"),AND(K90="Baja",O90="Mayor"),AND(K90="Media",O90="Mayor"),AND(K90="Alta",O90="Moderado"),AND(K90="Alta",O90="Mayor"),AND(K90="Muy Alta",O90="Leve"),AND(K90="Muy Alta",O90="Menor"),AND(K90="Muy Alta",O90="Moderado"),AND(K90="Muy Alta",O90="Mayor")),"Alto",IF(OR(AND(K90="Muy Baja",O90="Catastrófico"),AND(K90="Baja",O90="Catastrófico"),AND(K90="Media",O90="Catastrófico"),AND(K90="Alta",O90="Catastrófico"),AND(K90="Muy Alta",O90="Catastrófico")),"Extremo",""))))</f>
        <v/>
      </c>
      <c r="R90" s="119">
        <v>1</v>
      </c>
      <c r="S90" s="146"/>
      <c r="T90" s="123" t="str">
        <f>IF(OR(U90="Preventivo",U90="Detectivo"),"Probabilidad",IF(U90="Correctivo","Impacto",""))</f>
        <v/>
      </c>
      <c r="U90" s="124"/>
      <c r="V90" s="124"/>
      <c r="W90" s="125" t="str">
        <f>IF(AND(U90="Preventivo",V90="Automático"),"50%",IF(AND(U90="Preventivo",V90="Manual"),"40%",IF(AND(U90="Detectivo",V90="Automático"),"40%",IF(AND(U90="Detectivo",V90="Manual"),"30%",IF(AND(U90="Correctivo",V90="Automático"),"35%",IF(AND(U90="Correctivo",V90="Manual"),"25%",""))))))</f>
        <v/>
      </c>
      <c r="X90" s="124"/>
      <c r="Y90" s="124"/>
      <c r="Z90" s="124"/>
      <c r="AA90" s="126" t="str">
        <f>IFERROR(IF(T90="Probabilidad",(L90-(+L90*W90)),IF(T90="Impacto",L90,"")),"")</f>
        <v/>
      </c>
      <c r="AB90" s="127" t="str">
        <f>IFERROR(IF(AA90="","",IF(AA90&lt;=0.2,"Muy Baja",IF(AA90&lt;=0.4,"Baja",IF(AA90&lt;=0.6,"Media",IF(AA90&lt;=0.8,"Alta","Muy Alta"))))),"")</f>
        <v/>
      </c>
      <c r="AC90" s="125" t="str">
        <f>+AA90</f>
        <v/>
      </c>
      <c r="AD90" s="127" t="str">
        <f>IFERROR(IF(AE90="","",IF(AE90&lt;=0.2,"Leve",IF(AE90&lt;=0.4,"Menor",IF(AE90&lt;=0.6,"Moderado",IF(AE90&lt;=0.8,"Mayor","Catastrófico"))))),"")</f>
        <v/>
      </c>
      <c r="AE90" s="125" t="str">
        <f>IFERROR(IF(T90="Impacto",(P90-(+P90*W90)),IF(T90="Probabilidad",P90,"")),"")</f>
        <v/>
      </c>
      <c r="AF90" s="128" t="str">
        <f>IFERROR(IF(OR(AND(AB90="Muy Baja",AD90="Leve"),AND(AB90="Muy Baja",AD90="Menor"),AND(AB90="Baja",AD90="Leve")),"Bajo",IF(OR(AND(AB90="Muy baja",AD90="Moderado"),AND(AB90="Baja",AD90="Menor"),AND(AB90="Baja",AD90="Moderado"),AND(AB90="Media",AD90="Leve"),AND(AB90="Media",AD90="Menor"),AND(AB90="Media",AD90="Moderado"),AND(AB90="Alta",AD90="Leve"),AND(AB90="Alta",AD90="Menor")),"Moderado",IF(OR(AND(AB90="Muy Baja",AD90="Mayor"),AND(AB90="Baja",AD90="Mayor"),AND(AB90="Media",AD90="Mayor"),AND(AB90="Alta",AD90="Moderado"),AND(AB90="Alta",AD90="Mayor"),AND(AB90="Muy Alta",AD90="Leve"),AND(AB90="Muy Alta",AD90="Menor"),AND(AB90="Muy Alta",AD90="Moderado"),AND(AB90="Muy Alta",AD90="Mayor")),"Alto",IF(OR(AND(AB90="Muy Baja",AD90="Catastrófico"),AND(AB90="Baja",AD90="Catastrófico"),AND(AB90="Media",AD90="Catastrófico"),AND(AB90="Alta",AD90="Catastrófico"),AND(AB90="Muy Alta",AD90="Catastrófico")),"Extremo","")))),"")</f>
        <v/>
      </c>
      <c r="AG90" s="124"/>
      <c r="AH90" s="148"/>
      <c r="AI90" s="154"/>
      <c r="AJ90" s="154"/>
      <c r="AK90" s="154"/>
      <c r="AL90" s="131">
        <v>45047</v>
      </c>
      <c r="AM90" s="120" t="s">
        <v>235</v>
      </c>
      <c r="AN90" s="121" t="s">
        <v>39</v>
      </c>
      <c r="AO90" s="257" t="s">
        <v>230</v>
      </c>
    </row>
    <row r="91" spans="1:41" ht="49.5" hidden="1" x14ac:dyDescent="0.3">
      <c r="A91" s="301"/>
      <c r="B91" s="301"/>
      <c r="C91" s="245"/>
      <c r="D91" s="247"/>
      <c r="E91" s="249"/>
      <c r="F91" s="317"/>
      <c r="G91" s="255"/>
      <c r="H91" s="255"/>
      <c r="I91" s="257"/>
      <c r="J91" s="259"/>
      <c r="K91" s="261"/>
      <c r="L91" s="262"/>
      <c r="M91" s="263"/>
      <c r="N91" s="262">
        <f>IF(NOT(ISERROR(MATCH(M91,_xlfn.ANCHORARRAY(H102),0))),L104&amp;"Por favor no seleccionar los criterios de impacto",M91)</f>
        <v>0</v>
      </c>
      <c r="O91" s="261"/>
      <c r="P91" s="262"/>
      <c r="Q91" s="264"/>
      <c r="R91" s="119">
        <v>2</v>
      </c>
      <c r="S91" s="146"/>
      <c r="T91" s="123" t="str">
        <f>IF(OR(U91="Preventivo",U91="Detectivo"),"Probabilidad",IF(U91="Correctivo","Impacto",""))</f>
        <v/>
      </c>
      <c r="U91" s="124"/>
      <c r="V91" s="124"/>
      <c r="W91" s="125" t="str">
        <f t="shared" ref="W91:W95" si="101">IF(AND(U91="Preventivo",V91="Automático"),"50%",IF(AND(U91="Preventivo",V91="Manual"),"40%",IF(AND(U91="Detectivo",V91="Automático"),"40%",IF(AND(U91="Detectivo",V91="Manual"),"30%",IF(AND(U91="Correctivo",V91="Automático"),"35%",IF(AND(U91="Correctivo",V91="Manual"),"25%",""))))))</f>
        <v/>
      </c>
      <c r="X91" s="124"/>
      <c r="Y91" s="124"/>
      <c r="Z91" s="124"/>
      <c r="AA91" s="126" t="str">
        <f>IFERROR(IF(AND(T90="Probabilidad",T91="Probabilidad"),(AC90-(+AC90*W91)),IF(T91="Probabilidad",(L90-(+L90*W91)),IF(T91="Impacto",AC90,""))),"")</f>
        <v/>
      </c>
      <c r="AB91" s="127" t="str">
        <f t="shared" ref="AB91:AB95" si="102">IFERROR(IF(AA91="","",IF(AA91&lt;=0.2,"Muy Baja",IF(AA91&lt;=0.4,"Baja",IF(AA91&lt;=0.6,"Media",IF(AA91&lt;=0.8,"Alta","Muy Alta"))))),"")</f>
        <v/>
      </c>
      <c r="AC91" s="125" t="str">
        <f t="shared" ref="AC91:AC95" si="103">+AA91</f>
        <v/>
      </c>
      <c r="AD91" s="127" t="str">
        <f t="shared" ref="AD91:AD95" si="104">IFERROR(IF(AE91="","",IF(AE91&lt;=0.2,"Leve",IF(AE91&lt;=0.4,"Menor",IF(AE91&lt;=0.6,"Moderado",IF(AE91&lt;=0.8,"Mayor","Catastrófico"))))),"")</f>
        <v/>
      </c>
      <c r="AE91" s="125" t="str">
        <f>IFERROR(IF(AND(T90="Impacto",T91="Impacto"),(AE84-(+AE84*W91)),IF(T91="Impacto",($P$72-(+$P$72*W91)),IF(T91="Probabilidad",AE84,""))),"")</f>
        <v/>
      </c>
      <c r="AF91" s="128" t="str">
        <f t="shared" ref="AF91:AF92" si="105">IFERROR(IF(OR(AND(AB91="Muy Baja",AD91="Leve"),AND(AB91="Muy Baja",AD91="Menor"),AND(AB91="Baja",AD91="Leve")),"Bajo",IF(OR(AND(AB91="Muy baja",AD91="Moderado"),AND(AB91="Baja",AD91="Menor"),AND(AB91="Baja",AD91="Moderado"),AND(AB91="Media",AD91="Leve"),AND(AB91="Media",AD91="Menor"),AND(AB91="Media",AD91="Moderado"),AND(AB91="Alta",AD91="Leve"),AND(AB91="Alta",AD91="Menor")),"Moderado",IF(OR(AND(AB91="Muy Baja",AD91="Mayor"),AND(AB91="Baja",AD91="Mayor"),AND(AB91="Media",AD91="Mayor"),AND(AB91="Alta",AD91="Moderado"),AND(AB91="Alta",AD91="Mayor"),AND(AB91="Muy Alta",AD91="Leve"),AND(AB91="Muy Alta",AD91="Menor"),AND(AB91="Muy Alta",AD91="Moderado"),AND(AB91="Muy Alta",AD91="Mayor")),"Alto",IF(OR(AND(AB91="Muy Baja",AD91="Catastrófico"),AND(AB91="Baja",AD91="Catastrófico"),AND(AB91="Media",AD91="Catastrófico"),AND(AB91="Alta",AD91="Catastrófico"),AND(AB91="Muy Alta",AD91="Catastrófico")),"Extremo","")))),"")</f>
        <v/>
      </c>
      <c r="AG91" s="124"/>
      <c r="AH91" s="148"/>
      <c r="AI91" s="154"/>
      <c r="AJ91" s="154"/>
      <c r="AK91" s="161"/>
      <c r="AL91" s="131" t="s">
        <v>233</v>
      </c>
      <c r="AM91" s="120" t="s">
        <v>241</v>
      </c>
      <c r="AN91" s="121" t="s">
        <v>39</v>
      </c>
      <c r="AO91" s="257"/>
    </row>
    <row r="92" spans="1:41" hidden="1" x14ac:dyDescent="0.3">
      <c r="A92" s="301"/>
      <c r="B92" s="301"/>
      <c r="C92" s="245"/>
      <c r="D92" s="247"/>
      <c r="E92" s="249"/>
      <c r="F92" s="317"/>
      <c r="G92" s="255"/>
      <c r="H92" s="255"/>
      <c r="I92" s="257"/>
      <c r="J92" s="259"/>
      <c r="K92" s="261"/>
      <c r="L92" s="262"/>
      <c r="M92" s="263"/>
      <c r="N92" s="262">
        <f>IF(NOT(ISERROR(MATCH(M92,_xlfn.ANCHORARRAY(H103),0))),L105&amp;"Por favor no seleccionar los criterios de impacto",M92)</f>
        <v>0</v>
      </c>
      <c r="O92" s="261"/>
      <c r="P92" s="262"/>
      <c r="Q92" s="264"/>
      <c r="R92" s="119">
        <v>3</v>
      </c>
      <c r="S92" s="146"/>
      <c r="T92" s="123" t="str">
        <f>IF(OR(U92="Preventivo",U92="Detectivo"),"Probabilidad",IF(U92="Correctivo","Impacto",""))</f>
        <v/>
      </c>
      <c r="U92" s="124"/>
      <c r="V92" s="124"/>
      <c r="W92" s="125" t="str">
        <f t="shared" si="101"/>
        <v/>
      </c>
      <c r="X92" s="124"/>
      <c r="Y92" s="124"/>
      <c r="Z92" s="124"/>
      <c r="AA92" s="126" t="str">
        <f>IFERROR(IF(AND(T91="Probabilidad",T92="Probabilidad"),(AC91-(+AC91*W92)),IF(AND(T91="Impacto",T92="Probabilidad"),(AC90-(+AC90*W92)),IF(T92="Impacto",AC91,""))),"")</f>
        <v/>
      </c>
      <c r="AB92" s="127" t="str">
        <f t="shared" si="102"/>
        <v/>
      </c>
      <c r="AC92" s="125" t="str">
        <f t="shared" si="103"/>
        <v/>
      </c>
      <c r="AD92" s="127" t="str">
        <f t="shared" si="104"/>
        <v/>
      </c>
      <c r="AE92" s="125" t="str">
        <f>IFERROR(IF(AND(T91="Impacto",T92="Impacto"),(AE91-(+AE91*W92)),IF(AND(T91="Probabilidad",T92="Impacto"),(AE90-(+AE90*W92)),IF(T92="Probabilidad",AE91,""))),"")</f>
        <v/>
      </c>
      <c r="AF92" s="128" t="str">
        <f t="shared" si="105"/>
        <v/>
      </c>
      <c r="AG92" s="124"/>
      <c r="AH92" s="148"/>
      <c r="AI92" s="145"/>
      <c r="AJ92" s="155"/>
      <c r="AK92" s="154"/>
      <c r="AL92" s="131">
        <v>44986</v>
      </c>
      <c r="AM92" s="120" t="s">
        <v>236</v>
      </c>
      <c r="AN92" s="121" t="s">
        <v>39</v>
      </c>
      <c r="AO92" s="257"/>
    </row>
    <row r="93" spans="1:41" hidden="1" x14ac:dyDescent="0.3">
      <c r="A93" s="301"/>
      <c r="B93" s="301"/>
      <c r="C93" s="245"/>
      <c r="D93" s="247"/>
      <c r="E93" s="249"/>
      <c r="F93" s="317"/>
      <c r="G93" s="255"/>
      <c r="H93" s="255"/>
      <c r="I93" s="257"/>
      <c r="J93" s="259"/>
      <c r="K93" s="261"/>
      <c r="L93" s="262"/>
      <c r="M93" s="263"/>
      <c r="N93" s="262">
        <f>IF(NOT(ISERROR(MATCH(M93,_xlfn.ANCHORARRAY(H104),0))),L106&amp;"Por favor no seleccionar los criterios de impacto",M93)</f>
        <v>0</v>
      </c>
      <c r="O93" s="261"/>
      <c r="P93" s="262"/>
      <c r="Q93" s="264"/>
      <c r="R93" s="119">
        <v>4</v>
      </c>
      <c r="S93" s="146"/>
      <c r="T93" s="123" t="str">
        <f t="shared" ref="T93:T95" si="106">IF(OR(U93="Preventivo",U93="Detectivo"),"Probabilidad",IF(U93="Correctivo","Impacto",""))</f>
        <v/>
      </c>
      <c r="U93" s="124"/>
      <c r="V93" s="124"/>
      <c r="W93" s="125" t="str">
        <f t="shared" si="101"/>
        <v/>
      </c>
      <c r="X93" s="124"/>
      <c r="Y93" s="124"/>
      <c r="Z93" s="124"/>
      <c r="AA93" s="126" t="str">
        <f t="shared" ref="AA93:AA95" si="107">IFERROR(IF(AND(T92="Probabilidad",T93="Probabilidad"),(AC92-(+AC92*W93)),IF(AND(T92="Impacto",T93="Probabilidad"),(AC91-(+AC91*W93)),IF(T93="Impacto",AC92,""))),"")</f>
        <v/>
      </c>
      <c r="AB93" s="127" t="str">
        <f t="shared" si="102"/>
        <v/>
      </c>
      <c r="AC93" s="125" t="str">
        <f t="shared" si="103"/>
        <v/>
      </c>
      <c r="AD93" s="127" t="str">
        <f t="shared" si="104"/>
        <v/>
      </c>
      <c r="AE93" s="125" t="str">
        <f t="shared" ref="AE93:AE95" si="108">IFERROR(IF(AND(T92="Impacto",T93="Impacto"),(AE92-(+AE92*W93)),IF(AND(T92="Probabilidad",T93="Impacto"),(AE91-(+AE91*W93)),IF(T93="Probabilidad",AE92,""))),"")</f>
        <v/>
      </c>
      <c r="AF93" s="128" t="str">
        <f>IFERROR(IF(OR(AND(AB93="Muy Baja",AD93="Leve"),AND(AB93="Muy Baja",AD93="Menor"),AND(AB93="Baja",AD93="Leve")),"Bajo",IF(OR(AND(AB93="Muy baja",AD93="Moderado"),AND(AB93="Baja",AD93="Menor"),AND(AB93="Baja",AD93="Moderado"),AND(AB93="Media",AD93="Leve"),AND(AB93="Media",AD93="Menor"),AND(AB93="Media",AD93="Moderado"),AND(AB93="Alta",AD93="Leve"),AND(AB93="Alta",AD93="Menor")),"Moderado",IF(OR(AND(AB93="Muy Baja",AD93="Mayor"),AND(AB93="Baja",AD93="Mayor"),AND(AB93="Media",AD93="Mayor"),AND(AB93="Alta",AD93="Moderado"),AND(AB93="Alta",AD93="Mayor"),AND(AB93="Muy Alta",AD93="Leve"),AND(AB93="Muy Alta",AD93="Menor"),AND(AB93="Muy Alta",AD93="Moderado"),AND(AB93="Muy Alta",AD93="Mayor")),"Alto",IF(OR(AND(AB93="Muy Baja",AD93="Catastrófico"),AND(AB93="Baja",AD93="Catastrófico"),AND(AB93="Media",AD93="Catastrófico"),AND(AB93="Alta",AD93="Catastrófico"),AND(AB93="Muy Alta",AD93="Catastrófico")),"Extremo","")))),"")</f>
        <v/>
      </c>
      <c r="AG93" s="124"/>
      <c r="AH93" s="148"/>
      <c r="AI93" s="120"/>
      <c r="AJ93" s="121"/>
      <c r="AK93" s="131"/>
      <c r="AL93" s="131"/>
      <c r="AM93" s="120"/>
      <c r="AN93" s="121"/>
      <c r="AO93" s="257"/>
    </row>
    <row r="94" spans="1:41" hidden="1" x14ac:dyDescent="0.3">
      <c r="A94" s="301"/>
      <c r="B94" s="301"/>
      <c r="C94" s="245"/>
      <c r="D94" s="247"/>
      <c r="E94" s="249"/>
      <c r="F94" s="317"/>
      <c r="G94" s="255"/>
      <c r="H94" s="255"/>
      <c r="I94" s="257"/>
      <c r="J94" s="259"/>
      <c r="K94" s="261"/>
      <c r="L94" s="262"/>
      <c r="M94" s="263"/>
      <c r="N94" s="262">
        <f>IF(NOT(ISERROR(MATCH(M94,_xlfn.ANCHORARRAY(H105),0))),L107&amp;"Por favor no seleccionar los criterios de impacto",M94)</f>
        <v>0</v>
      </c>
      <c r="O94" s="261"/>
      <c r="P94" s="262"/>
      <c r="Q94" s="264"/>
      <c r="R94" s="119">
        <v>5</v>
      </c>
      <c r="S94" s="146"/>
      <c r="T94" s="123" t="str">
        <f t="shared" si="106"/>
        <v/>
      </c>
      <c r="U94" s="124"/>
      <c r="V94" s="124"/>
      <c r="W94" s="125" t="str">
        <f t="shared" si="101"/>
        <v/>
      </c>
      <c r="X94" s="124"/>
      <c r="Y94" s="124"/>
      <c r="Z94" s="124"/>
      <c r="AA94" s="126" t="str">
        <f t="shared" si="107"/>
        <v/>
      </c>
      <c r="AB94" s="127" t="str">
        <f t="shared" si="102"/>
        <v/>
      </c>
      <c r="AC94" s="125" t="str">
        <f t="shared" si="103"/>
        <v/>
      </c>
      <c r="AD94" s="127" t="str">
        <f t="shared" si="104"/>
        <v/>
      </c>
      <c r="AE94" s="125" t="str">
        <f t="shared" si="108"/>
        <v/>
      </c>
      <c r="AF94" s="128" t="str">
        <f t="shared" ref="AF94:AF95" si="109">IFERROR(IF(OR(AND(AB94="Muy Baja",AD94="Leve"),AND(AB94="Muy Baja",AD94="Menor"),AND(AB94="Baja",AD94="Leve")),"Bajo",IF(OR(AND(AB94="Muy baja",AD94="Moderado"),AND(AB94="Baja",AD94="Menor"),AND(AB94="Baja",AD94="Moderado"),AND(AB94="Media",AD94="Leve"),AND(AB94="Media",AD94="Menor"),AND(AB94="Media",AD94="Moderado"),AND(AB94="Alta",AD94="Leve"),AND(AB94="Alta",AD94="Menor")),"Moderado",IF(OR(AND(AB94="Muy Baja",AD94="Mayor"),AND(AB94="Baja",AD94="Mayor"),AND(AB94="Media",AD94="Mayor"),AND(AB94="Alta",AD94="Moderado"),AND(AB94="Alta",AD94="Mayor"),AND(AB94="Muy Alta",AD94="Leve"),AND(AB94="Muy Alta",AD94="Menor"),AND(AB94="Muy Alta",AD94="Moderado"),AND(AB94="Muy Alta",AD94="Mayor")),"Alto",IF(OR(AND(AB94="Muy Baja",AD94="Catastrófico"),AND(AB94="Baja",AD94="Catastrófico"),AND(AB94="Media",AD94="Catastrófico"),AND(AB94="Alta",AD94="Catastrófico"),AND(AB94="Muy Alta",AD94="Catastrófico")),"Extremo","")))),"")</f>
        <v/>
      </c>
      <c r="AG94" s="124"/>
      <c r="AH94" s="148"/>
      <c r="AI94" s="120"/>
      <c r="AJ94" s="121"/>
      <c r="AK94" s="131"/>
      <c r="AL94" s="131"/>
      <c r="AM94" s="120"/>
      <c r="AN94" s="121"/>
      <c r="AO94" s="257"/>
    </row>
    <row r="95" spans="1:41" hidden="1" x14ac:dyDescent="0.3">
      <c r="A95" s="301"/>
      <c r="B95" s="301"/>
      <c r="C95" s="246"/>
      <c r="D95" s="247"/>
      <c r="E95" s="250"/>
      <c r="F95" s="318"/>
      <c r="G95" s="256"/>
      <c r="H95" s="256"/>
      <c r="I95" s="257"/>
      <c r="J95" s="260"/>
      <c r="K95" s="261"/>
      <c r="L95" s="262"/>
      <c r="M95" s="263"/>
      <c r="N95" s="262">
        <f>IF(NOT(ISERROR(MATCH(M95,_xlfn.ANCHORARRAY(H106),0))),L108&amp;"Por favor no seleccionar los criterios de impacto",M95)</f>
        <v>0</v>
      </c>
      <c r="O95" s="261"/>
      <c r="P95" s="262"/>
      <c r="Q95" s="264"/>
      <c r="R95" s="119">
        <v>6</v>
      </c>
      <c r="S95" s="146"/>
      <c r="T95" s="123" t="str">
        <f t="shared" si="106"/>
        <v/>
      </c>
      <c r="U95" s="124"/>
      <c r="V95" s="124"/>
      <c r="W95" s="125" t="str">
        <f t="shared" si="101"/>
        <v/>
      </c>
      <c r="X95" s="124"/>
      <c r="Y95" s="124"/>
      <c r="Z95" s="124"/>
      <c r="AA95" s="126" t="str">
        <f t="shared" si="107"/>
        <v/>
      </c>
      <c r="AB95" s="127" t="str">
        <f t="shared" si="102"/>
        <v/>
      </c>
      <c r="AC95" s="125" t="str">
        <f t="shared" si="103"/>
        <v/>
      </c>
      <c r="AD95" s="127" t="str">
        <f t="shared" si="104"/>
        <v/>
      </c>
      <c r="AE95" s="125" t="str">
        <f t="shared" si="108"/>
        <v/>
      </c>
      <c r="AF95" s="128" t="str">
        <f t="shared" si="109"/>
        <v/>
      </c>
      <c r="AG95" s="124"/>
      <c r="AH95" s="148"/>
      <c r="AI95" s="120"/>
      <c r="AJ95" s="121"/>
      <c r="AK95" s="131"/>
      <c r="AL95" s="131"/>
      <c r="AM95" s="120"/>
      <c r="AN95" s="121"/>
      <c r="AO95" s="257"/>
    </row>
    <row r="96" spans="1:41" hidden="1" x14ac:dyDescent="0.3">
      <c r="A96" s="301"/>
      <c r="B96" s="301"/>
      <c r="C96" s="244">
        <v>15</v>
      </c>
      <c r="D96" s="247"/>
      <c r="E96" s="248"/>
      <c r="F96" s="316"/>
      <c r="G96" s="254"/>
      <c r="H96" s="254"/>
      <c r="I96" s="257"/>
      <c r="J96" s="258"/>
      <c r="K96" s="261" t="str">
        <f t="shared" ref="K96:K108" si="110">IF(J96&lt;=0,"",IF(J96&lt;=2,"Muy Baja",IF(J96&lt;=24,"Baja",IF(J96&lt;=500,"Media",IF(J96&lt;=5000,"Alta","Muy Alta")))))</f>
        <v/>
      </c>
      <c r="L96" s="262" t="str">
        <f>IF(K96="","",IF(K96="Muy Baja",0.2,IF(K96="Baja",0.4,IF(K96="Media",0.6,IF(K96="Alta",0.8,IF(K96="Muy Alta",1,))))))</f>
        <v/>
      </c>
      <c r="M96" s="263"/>
      <c r="N96" s="262">
        <f>IF(NOT(ISERROR(MATCH(M96,'Tabla Impacto'!$B$221:$B$223,0))),'Tabla Impacto'!$F$223&amp;"Por favor no seleccionar los criterios de impacto(Afectación Económica o presupuestal y Pérdida Reputacional)",M96)</f>
        <v>0</v>
      </c>
      <c r="O96" s="261" t="str">
        <f>IF(OR(N96='Tabla Impacto'!$C$11,N96='Tabla Impacto'!$D$11),"Leve",IF(OR(N96='Tabla Impacto'!$C$12,N96='Tabla Impacto'!$D$12),"Menor",IF(OR(N96='Tabla Impacto'!$C$13,N96='Tabla Impacto'!$D$13),"Moderado",IF(OR(N96='Tabla Impacto'!$C$14,N96='Tabla Impacto'!$D$14),"Mayor",IF(OR(N96='Tabla Impacto'!$C$15,N96='Tabla Impacto'!$D$15),"Catastrófico","")))))</f>
        <v/>
      </c>
      <c r="P96" s="262" t="str">
        <f>IF(O96="","",IF(O96="Leve",0.2,IF(O96="Menor",0.4,IF(O96="Moderado",0.6,IF(O96="Mayor",0.8,IF(O96="Catastrófico",1,))))))</f>
        <v/>
      </c>
      <c r="Q96" s="264" t="str">
        <f>IF(OR(AND(K96="Muy Baja",O96="Leve"),AND(K96="Muy Baja",O96="Menor"),AND(K96="Baja",O96="Leve")),"Bajo",IF(OR(AND(K96="Muy baja",O96="Moderado"),AND(K96="Baja",O96="Menor"),AND(K96="Baja",O96="Moderado"),AND(K96="Media",O96="Leve"),AND(K96="Media",O96="Menor"),AND(K96="Media",O96="Moderado"),AND(K96="Alta",O96="Leve"),AND(K96="Alta",O96="Menor")),"Moderado",IF(OR(AND(K96="Muy Baja",O96="Mayor"),AND(K96="Baja",O96="Mayor"),AND(K96="Media",O96="Mayor"),AND(K96="Alta",O96="Moderado"),AND(K96="Alta",O96="Mayor"),AND(K96="Muy Alta",O96="Leve"),AND(K96="Muy Alta",O96="Menor"),AND(K96="Muy Alta",O96="Moderado"),AND(K96="Muy Alta",O96="Mayor")),"Alto",IF(OR(AND(K96="Muy Baja",O96="Catastrófico"),AND(K96="Baja",O96="Catastrófico"),AND(K96="Media",O96="Catastrófico"),AND(K96="Alta",O96="Catastrófico"),AND(K96="Muy Alta",O96="Catastrófico")),"Extremo",""))))</f>
        <v/>
      </c>
      <c r="R96" s="119">
        <v>1</v>
      </c>
      <c r="S96" s="146"/>
      <c r="T96" s="123" t="str">
        <f>IF(OR(U96="Preventivo",U96="Detectivo"),"Probabilidad",IF(U96="Correctivo","Impacto",""))</f>
        <v/>
      </c>
      <c r="U96" s="124"/>
      <c r="V96" s="124"/>
      <c r="W96" s="125" t="str">
        <f>IF(AND(U96="Preventivo",V96="Automático"),"50%",IF(AND(U96="Preventivo",V96="Manual"),"40%",IF(AND(U96="Detectivo",V96="Automático"),"40%",IF(AND(U96="Detectivo",V96="Manual"),"30%",IF(AND(U96="Correctivo",V96="Automático"),"35%",IF(AND(U96="Correctivo",V96="Manual"),"25%",""))))))</f>
        <v/>
      </c>
      <c r="X96" s="124"/>
      <c r="Y96" s="124"/>
      <c r="Z96" s="124"/>
      <c r="AA96" s="126" t="str">
        <f>IFERROR(IF(T96="Probabilidad",(L96-(+L96*W96)),IF(T96="Impacto",L96,"")),"")</f>
        <v/>
      </c>
      <c r="AB96" s="127" t="str">
        <f>IFERROR(IF(AA96="","",IF(AA96&lt;=0.2,"Muy Baja",IF(AA96&lt;=0.4,"Baja",IF(AA96&lt;=0.6,"Media",IF(AA96&lt;=0.8,"Alta","Muy Alta"))))),"")</f>
        <v/>
      </c>
      <c r="AC96" s="125" t="str">
        <f>+AA96</f>
        <v/>
      </c>
      <c r="AD96" s="127" t="str">
        <f>IFERROR(IF(AE96="","",IF(AE96&lt;=0.2,"Leve",IF(AE96&lt;=0.4,"Menor",IF(AE96&lt;=0.6,"Moderado",IF(AE96&lt;=0.8,"Mayor","Catastrófico"))))),"")</f>
        <v/>
      </c>
      <c r="AE96" s="125" t="str">
        <f>IFERROR(IF(T96="Impacto",(P96-(+P96*W96)),IF(T96="Probabilidad",P96,"")),"")</f>
        <v/>
      </c>
      <c r="AF96" s="128" t="str">
        <f>IFERROR(IF(OR(AND(AB96="Muy Baja",AD96="Leve"),AND(AB96="Muy Baja",AD96="Menor"),AND(AB96="Baja",AD96="Leve")),"Bajo",IF(OR(AND(AB96="Muy baja",AD96="Moderado"),AND(AB96="Baja",AD96="Menor"),AND(AB96="Baja",AD96="Moderado"),AND(AB96="Media",AD96="Leve"),AND(AB96="Media",AD96="Menor"),AND(AB96="Media",AD96="Moderado"),AND(AB96="Alta",AD96="Leve"),AND(AB96="Alta",AD96="Menor")),"Moderado",IF(OR(AND(AB96="Muy Baja",AD96="Mayor"),AND(AB96="Baja",AD96="Mayor"),AND(AB96="Media",AD96="Mayor"),AND(AB96="Alta",AD96="Moderado"),AND(AB96="Alta",AD96="Mayor"),AND(AB96="Muy Alta",AD96="Leve"),AND(AB96="Muy Alta",AD96="Menor"),AND(AB96="Muy Alta",AD96="Moderado"),AND(AB96="Muy Alta",AD96="Mayor")),"Alto",IF(OR(AND(AB96="Muy Baja",AD96="Catastrófico"),AND(AB96="Baja",AD96="Catastrófico"),AND(AB96="Media",AD96="Catastrófico"),AND(AB96="Alta",AD96="Catastrófico"),AND(AB96="Muy Alta",AD96="Catastrófico")),"Extremo","")))),"")</f>
        <v/>
      </c>
      <c r="AG96" s="124"/>
      <c r="AH96" s="148"/>
      <c r="AI96" s="140"/>
      <c r="AJ96" s="140"/>
      <c r="AK96" s="149"/>
      <c r="AL96" s="131"/>
      <c r="AM96" s="120"/>
      <c r="AN96" s="121"/>
      <c r="AO96" s="257" t="s">
        <v>230</v>
      </c>
    </row>
    <row r="97" spans="1:41" hidden="1" x14ac:dyDescent="0.3">
      <c r="A97" s="301"/>
      <c r="B97" s="301"/>
      <c r="C97" s="245"/>
      <c r="D97" s="247"/>
      <c r="E97" s="249"/>
      <c r="F97" s="317"/>
      <c r="G97" s="255"/>
      <c r="H97" s="255"/>
      <c r="I97" s="257"/>
      <c r="J97" s="259"/>
      <c r="K97" s="261"/>
      <c r="L97" s="262"/>
      <c r="M97" s="263"/>
      <c r="N97" s="262">
        <f>IF(NOT(ISERROR(MATCH(M97,_xlfn.ANCHORARRAY(H105),0))),L107&amp;"Por favor no seleccionar los criterios de impacto",M97)</f>
        <v>0</v>
      </c>
      <c r="O97" s="261"/>
      <c r="P97" s="262"/>
      <c r="Q97" s="264"/>
      <c r="R97" s="119">
        <v>2</v>
      </c>
      <c r="S97" s="146"/>
      <c r="T97" s="123" t="str">
        <f>IF(OR(U97="Preventivo",U97="Detectivo"),"Probabilidad",IF(U97="Correctivo","Impacto",""))</f>
        <v/>
      </c>
      <c r="U97" s="124"/>
      <c r="V97" s="124"/>
      <c r="W97" s="125" t="str">
        <f t="shared" ref="W97:W101" si="111">IF(AND(U97="Preventivo",V97="Automático"),"50%",IF(AND(U97="Preventivo",V97="Manual"),"40%",IF(AND(U97="Detectivo",V97="Automático"),"40%",IF(AND(U97="Detectivo",V97="Manual"),"30%",IF(AND(U97="Correctivo",V97="Automático"),"35%",IF(AND(U97="Correctivo",V97="Manual"),"25%",""))))))</f>
        <v/>
      </c>
      <c r="X97" s="124"/>
      <c r="Y97" s="124"/>
      <c r="Z97" s="124"/>
      <c r="AA97" s="126" t="str">
        <f>IFERROR(IF(AND(T96="Probabilidad",T97="Probabilidad"),(AC96-(+AC96*W97)),IF(T97="Probabilidad",(L96-(+L96*W97)),IF(T97="Impacto",AC96,""))),"")</f>
        <v/>
      </c>
      <c r="AB97" s="127" t="str">
        <f t="shared" ref="AB97:AB101" si="112">IFERROR(IF(AA97="","",IF(AA97&lt;=0.2,"Muy Baja",IF(AA97&lt;=0.4,"Baja",IF(AA97&lt;=0.6,"Media",IF(AA97&lt;=0.8,"Alta","Muy Alta"))))),"")</f>
        <v/>
      </c>
      <c r="AC97" s="125" t="str">
        <f t="shared" ref="AC97:AC101" si="113">+AA97</f>
        <v/>
      </c>
      <c r="AD97" s="127" t="str">
        <f t="shared" ref="AD97:AD101" si="114">IFERROR(IF(AE97="","",IF(AE97&lt;=0.2,"Leve",IF(AE97&lt;=0.4,"Menor",IF(AE97&lt;=0.6,"Moderado",IF(AE97&lt;=0.8,"Mayor","Catastrófico"))))),"")</f>
        <v/>
      </c>
      <c r="AE97" s="125" t="str">
        <f>IFERROR(IF(AND(T96="Impacto",T97="Impacto"),(AE90-(+AE90*W97)),IF(T97="Impacto",($P$72-(+$P$72*W97)),IF(T97="Probabilidad",AE90,""))),"")</f>
        <v/>
      </c>
      <c r="AF97" s="128" t="str">
        <f t="shared" ref="AF97:AF98" si="115">IFERROR(IF(OR(AND(AB97="Muy Baja",AD97="Leve"),AND(AB97="Muy Baja",AD97="Menor"),AND(AB97="Baja",AD97="Leve")),"Bajo",IF(OR(AND(AB97="Muy baja",AD97="Moderado"),AND(AB97="Baja",AD97="Menor"),AND(AB97="Baja",AD97="Moderado"),AND(AB97="Media",AD97="Leve"),AND(AB97="Media",AD97="Menor"),AND(AB97="Media",AD97="Moderado"),AND(AB97="Alta",AD97="Leve"),AND(AB97="Alta",AD97="Menor")),"Moderado",IF(OR(AND(AB97="Muy Baja",AD97="Mayor"),AND(AB97="Baja",AD97="Mayor"),AND(AB97="Media",AD97="Mayor"),AND(AB97="Alta",AD97="Moderado"),AND(AB97="Alta",AD97="Mayor"),AND(AB97="Muy Alta",AD97="Leve"),AND(AB97="Muy Alta",AD97="Menor"),AND(AB97="Muy Alta",AD97="Moderado"),AND(AB97="Muy Alta",AD97="Mayor")),"Alto",IF(OR(AND(AB97="Muy Baja",AD97="Catastrófico"),AND(AB97="Baja",AD97="Catastrófico"),AND(AB97="Media",AD97="Catastrófico"),AND(AB97="Alta",AD97="Catastrófico"),AND(AB97="Muy Alta",AD97="Catastrófico")),"Extremo","")))),"")</f>
        <v/>
      </c>
      <c r="AG97" s="124"/>
      <c r="AH97" s="148"/>
      <c r="AI97" s="140"/>
      <c r="AJ97" s="140"/>
      <c r="AK97" s="139"/>
      <c r="AL97" s="131"/>
      <c r="AM97" s="120"/>
      <c r="AN97" s="121"/>
      <c r="AO97" s="257"/>
    </row>
    <row r="98" spans="1:41" hidden="1" x14ac:dyDescent="0.3">
      <c r="A98" s="301"/>
      <c r="B98" s="301"/>
      <c r="C98" s="245"/>
      <c r="D98" s="247"/>
      <c r="E98" s="249"/>
      <c r="F98" s="317"/>
      <c r="G98" s="255"/>
      <c r="H98" s="255"/>
      <c r="I98" s="257"/>
      <c r="J98" s="259"/>
      <c r="K98" s="261"/>
      <c r="L98" s="262"/>
      <c r="M98" s="263"/>
      <c r="N98" s="262">
        <f>IF(NOT(ISERROR(MATCH(M98,_xlfn.ANCHORARRAY(H106),0))),L108&amp;"Por favor no seleccionar los criterios de impacto",M98)</f>
        <v>0</v>
      </c>
      <c r="O98" s="261"/>
      <c r="P98" s="262"/>
      <c r="Q98" s="264"/>
      <c r="R98" s="119">
        <v>3</v>
      </c>
      <c r="S98" s="147"/>
      <c r="T98" s="123" t="str">
        <f>IF(OR(U98="Preventivo",U98="Detectivo"),"Probabilidad",IF(U98="Correctivo","Impacto",""))</f>
        <v/>
      </c>
      <c r="U98" s="124"/>
      <c r="V98" s="124"/>
      <c r="W98" s="125" t="str">
        <f t="shared" si="111"/>
        <v/>
      </c>
      <c r="X98" s="124"/>
      <c r="Y98" s="124"/>
      <c r="Z98" s="124"/>
      <c r="AA98" s="126" t="str">
        <f>IFERROR(IF(AND(T97="Probabilidad",T98="Probabilidad"),(AC97-(+AC97*W98)),IF(AND(T97="Impacto",T98="Probabilidad"),(AC96-(+AC96*W98)),IF(T98="Impacto",AC97,""))),"")</f>
        <v/>
      </c>
      <c r="AB98" s="127" t="str">
        <f t="shared" si="112"/>
        <v/>
      </c>
      <c r="AC98" s="125" t="str">
        <f t="shared" si="113"/>
        <v/>
      </c>
      <c r="AD98" s="127" t="str">
        <f t="shared" si="114"/>
        <v/>
      </c>
      <c r="AE98" s="125" t="str">
        <f>IFERROR(IF(AND(T97="Impacto",T98="Impacto"),(AE97-(+AE97*W98)),IF(AND(T97="Probabilidad",T98="Impacto"),(AE96-(+AE96*W98)),IF(T98="Probabilidad",AE97,""))),"")</f>
        <v/>
      </c>
      <c r="AF98" s="128" t="str">
        <f t="shared" si="115"/>
        <v/>
      </c>
      <c r="AG98" s="124"/>
      <c r="AH98" s="148"/>
      <c r="AI98" s="120"/>
      <c r="AJ98" s="140"/>
      <c r="AK98" s="131"/>
      <c r="AL98" s="131"/>
      <c r="AM98" s="120"/>
      <c r="AN98" s="121"/>
      <c r="AO98" s="257"/>
    </row>
    <row r="99" spans="1:41" hidden="1" x14ac:dyDescent="0.3">
      <c r="A99" s="301"/>
      <c r="B99" s="301"/>
      <c r="C99" s="245"/>
      <c r="D99" s="247"/>
      <c r="E99" s="249"/>
      <c r="F99" s="317"/>
      <c r="G99" s="255"/>
      <c r="H99" s="255"/>
      <c r="I99" s="257"/>
      <c r="J99" s="259"/>
      <c r="K99" s="261"/>
      <c r="L99" s="262"/>
      <c r="M99" s="263"/>
      <c r="N99" s="262">
        <f>IF(NOT(ISERROR(MATCH(M99,_xlfn.ANCHORARRAY(H107),0))),L109&amp;"Por favor no seleccionar los criterios de impacto",M99)</f>
        <v>0</v>
      </c>
      <c r="O99" s="261"/>
      <c r="P99" s="262"/>
      <c r="Q99" s="264"/>
      <c r="R99" s="119">
        <v>4</v>
      </c>
      <c r="S99" s="146"/>
      <c r="T99" s="123" t="str">
        <f t="shared" ref="T99:T101" si="116">IF(OR(U99="Preventivo",U99="Detectivo"),"Probabilidad",IF(U99="Correctivo","Impacto",""))</f>
        <v/>
      </c>
      <c r="U99" s="124"/>
      <c r="V99" s="124"/>
      <c r="W99" s="125" t="str">
        <f t="shared" si="111"/>
        <v/>
      </c>
      <c r="X99" s="124"/>
      <c r="Y99" s="124"/>
      <c r="Z99" s="124"/>
      <c r="AA99" s="126" t="str">
        <f t="shared" ref="AA99:AA101" si="117">IFERROR(IF(AND(T98="Probabilidad",T99="Probabilidad"),(AC98-(+AC98*W99)),IF(AND(T98="Impacto",T99="Probabilidad"),(AC97-(+AC97*W99)),IF(T99="Impacto",AC98,""))),"")</f>
        <v/>
      </c>
      <c r="AB99" s="127" t="str">
        <f t="shared" si="112"/>
        <v/>
      </c>
      <c r="AC99" s="125" t="str">
        <f t="shared" si="113"/>
        <v/>
      </c>
      <c r="AD99" s="127" t="str">
        <f t="shared" si="114"/>
        <v/>
      </c>
      <c r="AE99" s="125" t="str">
        <f t="shared" ref="AE99:AE101" si="118">IFERROR(IF(AND(T98="Impacto",T99="Impacto"),(AE98-(+AE98*W99)),IF(AND(T98="Probabilidad",T99="Impacto"),(AE97-(+AE97*W99)),IF(T99="Probabilidad",AE98,""))),"")</f>
        <v/>
      </c>
      <c r="AF99" s="128" t="str">
        <f>IFERROR(IF(OR(AND(AB99="Muy Baja",AD99="Leve"),AND(AB99="Muy Baja",AD99="Menor"),AND(AB99="Baja",AD99="Leve")),"Bajo",IF(OR(AND(AB99="Muy baja",AD99="Moderado"),AND(AB99="Baja",AD99="Menor"),AND(AB99="Baja",AD99="Moderado"),AND(AB99="Media",AD99="Leve"),AND(AB99="Media",AD99="Menor"),AND(AB99="Media",AD99="Moderado"),AND(AB99="Alta",AD99="Leve"),AND(AB99="Alta",AD99="Menor")),"Moderado",IF(OR(AND(AB99="Muy Baja",AD99="Mayor"),AND(AB99="Baja",AD99="Mayor"),AND(AB99="Media",AD99="Mayor"),AND(AB99="Alta",AD99="Moderado"),AND(AB99="Alta",AD99="Mayor"),AND(AB99="Muy Alta",AD99="Leve"),AND(AB99="Muy Alta",AD99="Menor"),AND(AB99="Muy Alta",AD99="Moderado"),AND(AB99="Muy Alta",AD99="Mayor")),"Alto",IF(OR(AND(AB99="Muy Baja",AD99="Catastrófico"),AND(AB99="Baja",AD99="Catastrófico"),AND(AB99="Media",AD99="Catastrófico"),AND(AB99="Alta",AD99="Catastrófico"),AND(AB99="Muy Alta",AD99="Catastrófico")),"Extremo","")))),"")</f>
        <v/>
      </c>
      <c r="AG99" s="124"/>
      <c r="AH99" s="148"/>
      <c r="AI99" s="120"/>
      <c r="AJ99" s="121"/>
      <c r="AK99" s="131"/>
      <c r="AL99" s="131"/>
      <c r="AM99" s="120"/>
      <c r="AN99" s="121"/>
      <c r="AO99" s="257"/>
    </row>
    <row r="100" spans="1:41" hidden="1" x14ac:dyDescent="0.3">
      <c r="A100" s="301"/>
      <c r="B100" s="301"/>
      <c r="C100" s="245"/>
      <c r="D100" s="247"/>
      <c r="E100" s="249"/>
      <c r="F100" s="317"/>
      <c r="G100" s="255"/>
      <c r="H100" s="255"/>
      <c r="I100" s="257"/>
      <c r="J100" s="259"/>
      <c r="K100" s="261"/>
      <c r="L100" s="262"/>
      <c r="M100" s="263"/>
      <c r="N100" s="262">
        <f>IF(NOT(ISERROR(MATCH(M100,_xlfn.ANCHORARRAY(H108),0))),L110&amp;"Por favor no seleccionar los criterios de impacto",M100)</f>
        <v>0</v>
      </c>
      <c r="O100" s="261"/>
      <c r="P100" s="262"/>
      <c r="Q100" s="264"/>
      <c r="R100" s="119">
        <v>5</v>
      </c>
      <c r="S100" s="146"/>
      <c r="T100" s="123" t="str">
        <f t="shared" si="116"/>
        <v/>
      </c>
      <c r="U100" s="124"/>
      <c r="V100" s="124"/>
      <c r="W100" s="125" t="str">
        <f t="shared" si="111"/>
        <v/>
      </c>
      <c r="X100" s="124"/>
      <c r="Y100" s="124"/>
      <c r="Z100" s="124"/>
      <c r="AA100" s="126" t="str">
        <f t="shared" si="117"/>
        <v/>
      </c>
      <c r="AB100" s="127" t="str">
        <f t="shared" si="112"/>
        <v/>
      </c>
      <c r="AC100" s="125" t="str">
        <f t="shared" si="113"/>
        <v/>
      </c>
      <c r="AD100" s="127" t="str">
        <f t="shared" si="114"/>
        <v/>
      </c>
      <c r="AE100" s="125" t="str">
        <f t="shared" si="118"/>
        <v/>
      </c>
      <c r="AF100" s="128" t="str">
        <f t="shared" ref="AF100:AF101" si="119">IFERROR(IF(OR(AND(AB100="Muy Baja",AD100="Leve"),AND(AB100="Muy Baja",AD100="Menor"),AND(AB100="Baja",AD100="Leve")),"Bajo",IF(OR(AND(AB100="Muy baja",AD100="Moderado"),AND(AB100="Baja",AD100="Menor"),AND(AB100="Baja",AD100="Moderado"),AND(AB100="Media",AD100="Leve"),AND(AB100="Media",AD100="Menor"),AND(AB100="Media",AD100="Moderado"),AND(AB100="Alta",AD100="Leve"),AND(AB100="Alta",AD100="Menor")),"Moderado",IF(OR(AND(AB100="Muy Baja",AD100="Mayor"),AND(AB100="Baja",AD100="Mayor"),AND(AB100="Media",AD100="Mayor"),AND(AB100="Alta",AD100="Moderado"),AND(AB100="Alta",AD100="Mayor"),AND(AB100="Muy Alta",AD100="Leve"),AND(AB100="Muy Alta",AD100="Menor"),AND(AB100="Muy Alta",AD100="Moderado"),AND(AB100="Muy Alta",AD100="Mayor")),"Alto",IF(OR(AND(AB100="Muy Baja",AD100="Catastrófico"),AND(AB100="Baja",AD100="Catastrófico"),AND(AB100="Media",AD100="Catastrófico"),AND(AB100="Alta",AD100="Catastrófico"),AND(AB100="Muy Alta",AD100="Catastrófico")),"Extremo","")))),"")</f>
        <v/>
      </c>
      <c r="AG100" s="124"/>
      <c r="AH100" s="148"/>
      <c r="AI100" s="120"/>
      <c r="AJ100" s="121"/>
      <c r="AK100" s="131"/>
      <c r="AL100" s="131"/>
      <c r="AM100" s="120"/>
      <c r="AN100" s="121"/>
      <c r="AO100" s="257"/>
    </row>
    <row r="101" spans="1:41" hidden="1" x14ac:dyDescent="0.3">
      <c r="A101" s="301"/>
      <c r="B101" s="301"/>
      <c r="C101" s="246"/>
      <c r="D101" s="247"/>
      <c r="E101" s="250"/>
      <c r="F101" s="318"/>
      <c r="G101" s="256"/>
      <c r="H101" s="256"/>
      <c r="I101" s="257"/>
      <c r="J101" s="260"/>
      <c r="K101" s="261"/>
      <c r="L101" s="262"/>
      <c r="M101" s="263"/>
      <c r="N101" s="262">
        <f>IF(NOT(ISERROR(MATCH(M101,_xlfn.ANCHORARRAY(H109),0))),L111&amp;"Por favor no seleccionar los criterios de impacto",M101)</f>
        <v>0</v>
      </c>
      <c r="O101" s="261"/>
      <c r="P101" s="262"/>
      <c r="Q101" s="264"/>
      <c r="R101" s="119">
        <v>6</v>
      </c>
      <c r="S101" s="146"/>
      <c r="T101" s="123" t="str">
        <f t="shared" si="116"/>
        <v/>
      </c>
      <c r="U101" s="124"/>
      <c r="V101" s="124"/>
      <c r="W101" s="125" t="str">
        <f t="shared" si="111"/>
        <v/>
      </c>
      <c r="X101" s="124"/>
      <c r="Y101" s="124"/>
      <c r="Z101" s="124"/>
      <c r="AA101" s="126" t="str">
        <f t="shared" si="117"/>
        <v/>
      </c>
      <c r="AB101" s="127" t="str">
        <f t="shared" si="112"/>
        <v/>
      </c>
      <c r="AC101" s="125" t="str">
        <f t="shared" si="113"/>
        <v/>
      </c>
      <c r="AD101" s="127" t="str">
        <f t="shared" si="114"/>
        <v/>
      </c>
      <c r="AE101" s="125" t="str">
        <f t="shared" si="118"/>
        <v/>
      </c>
      <c r="AF101" s="128" t="str">
        <f t="shared" si="119"/>
        <v/>
      </c>
      <c r="AG101" s="124"/>
      <c r="AH101" s="148"/>
      <c r="AI101" s="120"/>
      <c r="AJ101" s="121"/>
      <c r="AK101" s="131"/>
      <c r="AL101" s="131"/>
      <c r="AM101" s="120"/>
      <c r="AN101" s="121"/>
      <c r="AO101" s="257"/>
    </row>
    <row r="102" spans="1:41" hidden="1" x14ac:dyDescent="0.3">
      <c r="A102" s="301"/>
      <c r="B102" s="301"/>
      <c r="C102" s="244">
        <v>16</v>
      </c>
      <c r="D102" s="247"/>
      <c r="E102" s="248"/>
      <c r="F102" s="316"/>
      <c r="G102" s="254"/>
      <c r="H102" s="254"/>
      <c r="I102" s="257"/>
      <c r="J102" s="258"/>
      <c r="K102" s="261" t="str">
        <f t="shared" si="110"/>
        <v/>
      </c>
      <c r="L102" s="262" t="str">
        <f>IF(K102="","",IF(K102="Muy Baja",0.2,IF(K102="Baja",0.4,IF(K102="Media",0.6,IF(K102="Alta",0.8,IF(K102="Muy Alta",1,))))))</f>
        <v/>
      </c>
      <c r="M102" s="263"/>
      <c r="N102" s="262">
        <f>IF(NOT(ISERROR(MATCH(M102,'Tabla Impacto'!$B$221:$B$223,0))),'Tabla Impacto'!$F$223&amp;"Por favor no seleccionar los criterios de impacto(Afectación Económica o presupuestal y Pérdida Reputacional)",M102)</f>
        <v>0</v>
      </c>
      <c r="O102" s="261" t="str">
        <f>IF(OR(N102='Tabla Impacto'!$C$11,N102='Tabla Impacto'!$D$11),"Leve",IF(OR(N102='Tabla Impacto'!$C$12,N102='Tabla Impacto'!$D$12),"Menor",IF(OR(N102='Tabla Impacto'!$C$13,N102='Tabla Impacto'!$D$13),"Moderado",IF(OR(N102='Tabla Impacto'!$C$14,N102='Tabla Impacto'!$D$14),"Mayor",IF(OR(N102='Tabla Impacto'!$C$15,N102='Tabla Impacto'!$D$15),"Catastrófico","")))))</f>
        <v/>
      </c>
      <c r="P102" s="262" t="str">
        <f>IF(O102="","",IF(O102="Leve",0.2,IF(O102="Menor",0.4,IF(O102="Moderado",0.6,IF(O102="Mayor",0.8,IF(O102="Catastrófico",1,))))))</f>
        <v/>
      </c>
      <c r="Q102" s="264" t="str">
        <f>IF(OR(AND(K102="Muy Baja",O102="Leve"),AND(K102="Muy Baja",O102="Menor"),AND(K102="Baja",O102="Leve")),"Bajo",IF(OR(AND(K102="Muy baja",O102="Moderado"),AND(K102="Baja",O102="Menor"),AND(K102="Baja",O102="Moderado"),AND(K102="Media",O102="Leve"),AND(K102="Media",O102="Menor"),AND(K102="Media",O102="Moderado"),AND(K102="Alta",O102="Leve"),AND(K102="Alta",O102="Menor")),"Moderado",IF(OR(AND(K102="Muy Baja",O102="Mayor"),AND(K102="Baja",O102="Mayor"),AND(K102="Media",O102="Mayor"),AND(K102="Alta",O102="Moderado"),AND(K102="Alta",O102="Mayor"),AND(K102="Muy Alta",O102="Leve"),AND(K102="Muy Alta",O102="Menor"),AND(K102="Muy Alta",O102="Moderado"),AND(K102="Muy Alta",O102="Mayor")),"Alto",IF(OR(AND(K102="Muy Baja",O102="Catastrófico"),AND(K102="Baja",O102="Catastrófico"),AND(K102="Media",O102="Catastrófico"),AND(K102="Alta",O102="Catastrófico"),AND(K102="Muy Alta",O102="Catastrófico")),"Extremo",""))))</f>
        <v/>
      </c>
      <c r="R102" s="119">
        <v>1</v>
      </c>
      <c r="S102" s="152"/>
      <c r="T102" s="123" t="str">
        <f>IF(OR(U102="Preventivo",U102="Detectivo"),"Probabilidad",IF(U102="Correctivo","Impacto",""))</f>
        <v/>
      </c>
      <c r="U102" s="124"/>
      <c r="V102" s="124"/>
      <c r="W102" s="125" t="str">
        <f>IF(AND(U102="Preventivo",V102="Automático"),"50%",IF(AND(U102="Preventivo",V102="Manual"),"40%",IF(AND(U102="Detectivo",V102="Automático"),"40%",IF(AND(U102="Detectivo",V102="Manual"),"30%",IF(AND(U102="Correctivo",V102="Automático"),"35%",IF(AND(U102="Correctivo",V102="Manual"),"25%",""))))))</f>
        <v/>
      </c>
      <c r="X102" s="124"/>
      <c r="Y102" s="124"/>
      <c r="Z102" s="124"/>
      <c r="AA102" s="126" t="str">
        <f>IFERROR(IF(T102="Probabilidad",(L102-(+L102*W102)),IF(T102="Impacto",L102,"")),"")</f>
        <v/>
      </c>
      <c r="AB102" s="127" t="str">
        <f>IFERROR(IF(AA102="","",IF(AA102&lt;=0.2,"Muy Baja",IF(AA102&lt;=0.4,"Baja",IF(AA102&lt;=0.6,"Media",IF(AA102&lt;=0.8,"Alta","Muy Alta"))))),"")</f>
        <v/>
      </c>
      <c r="AC102" s="125" t="str">
        <f>+AA102</f>
        <v/>
      </c>
      <c r="AD102" s="127" t="str">
        <f>IFERROR(IF(AE102="","",IF(AE102&lt;=0.2,"Leve",IF(AE102&lt;=0.4,"Menor",IF(AE102&lt;=0.6,"Moderado",IF(AE102&lt;=0.8,"Mayor","Catastrófico"))))),"")</f>
        <v/>
      </c>
      <c r="AE102" s="125" t="str">
        <f>IFERROR(IF(T102="Impacto",(P102-(+P102*W102)),IF(T102="Probabilidad",P102,"")),"")</f>
        <v/>
      </c>
      <c r="AF102" s="128" t="str">
        <f>IFERROR(IF(OR(AND(AB102="Muy Baja",AD102="Leve"),AND(AB102="Muy Baja",AD102="Menor"),AND(AB102="Baja",AD102="Leve")),"Bajo",IF(OR(AND(AB102="Muy baja",AD102="Moderado"),AND(AB102="Baja",AD102="Menor"),AND(AB102="Baja",AD102="Moderado"),AND(AB102="Media",AD102="Leve"),AND(AB102="Media",AD102="Menor"),AND(AB102="Media",AD102="Moderado"),AND(AB102="Alta",AD102="Leve"),AND(AB102="Alta",AD102="Menor")),"Moderado",IF(OR(AND(AB102="Muy Baja",AD102="Mayor"),AND(AB102="Baja",AD102="Mayor"),AND(AB102="Media",AD102="Mayor"),AND(AB102="Alta",AD102="Moderado"),AND(AB102="Alta",AD102="Mayor"),AND(AB102="Muy Alta",AD102="Leve"),AND(AB102="Muy Alta",AD102="Menor"),AND(AB102="Muy Alta",AD102="Moderado"),AND(AB102="Muy Alta",AD102="Mayor")),"Alto",IF(OR(AND(AB102="Muy Baja",AD102="Catastrófico"),AND(AB102="Baja",AD102="Catastrófico"),AND(AB102="Media",AD102="Catastrófico"),AND(AB102="Alta",AD102="Catastrófico"),AND(AB102="Muy Alta",AD102="Catastrófico")),"Extremo","")))),"")</f>
        <v/>
      </c>
      <c r="AG102" s="124"/>
      <c r="AH102" s="148"/>
      <c r="AI102" s="160"/>
      <c r="AJ102" s="138"/>
      <c r="AK102" s="139"/>
      <c r="AL102" s="131"/>
      <c r="AM102" s="120"/>
      <c r="AN102" s="121"/>
      <c r="AO102" s="257" t="s">
        <v>229</v>
      </c>
    </row>
    <row r="103" spans="1:41" hidden="1" x14ac:dyDescent="0.3">
      <c r="A103" s="301"/>
      <c r="B103" s="301"/>
      <c r="C103" s="245"/>
      <c r="D103" s="247"/>
      <c r="E103" s="249"/>
      <c r="F103" s="317"/>
      <c r="G103" s="255"/>
      <c r="H103" s="255"/>
      <c r="I103" s="257"/>
      <c r="J103" s="259"/>
      <c r="K103" s="261"/>
      <c r="L103" s="262"/>
      <c r="M103" s="263"/>
      <c r="N103" s="262">
        <f>IF(NOT(ISERROR(MATCH(M103,_xlfn.ANCHORARRAY(H111),0))),L113&amp;"Por favor no seleccionar los criterios de impacto",M103)</f>
        <v>0</v>
      </c>
      <c r="O103" s="261"/>
      <c r="P103" s="262"/>
      <c r="Q103" s="264"/>
      <c r="R103" s="119">
        <v>2</v>
      </c>
      <c r="S103" s="146"/>
      <c r="T103" s="123" t="str">
        <f>IF(OR(U103="Preventivo",U103="Detectivo"),"Probabilidad",IF(U103="Correctivo","Impacto",""))</f>
        <v/>
      </c>
      <c r="U103" s="124"/>
      <c r="V103" s="124"/>
      <c r="W103" s="125" t="str">
        <f t="shared" ref="W103:W107" si="120">IF(AND(U103="Preventivo",V103="Automático"),"50%",IF(AND(U103="Preventivo",V103="Manual"),"40%",IF(AND(U103="Detectivo",V103="Automático"),"40%",IF(AND(U103="Detectivo",V103="Manual"),"30%",IF(AND(U103="Correctivo",V103="Automático"),"35%",IF(AND(U103="Correctivo",V103="Manual"),"25%",""))))))</f>
        <v/>
      </c>
      <c r="X103" s="124"/>
      <c r="Y103" s="124"/>
      <c r="Z103" s="124"/>
      <c r="AA103" s="126" t="str">
        <f>IFERROR(IF(AND(T102="Probabilidad",T103="Probabilidad"),(AC102-(+AC102*W103)),IF(T103="Probabilidad",(L102-(+L102*W103)),IF(T103="Impacto",AC102,""))),"")</f>
        <v/>
      </c>
      <c r="AB103" s="127" t="str">
        <f t="shared" ref="AB103:AB107" si="121">IFERROR(IF(AA103="","",IF(AA103&lt;=0.2,"Muy Baja",IF(AA103&lt;=0.4,"Baja",IF(AA103&lt;=0.6,"Media",IF(AA103&lt;=0.8,"Alta","Muy Alta"))))),"")</f>
        <v/>
      </c>
      <c r="AC103" s="125" t="str">
        <f t="shared" ref="AC103:AC107" si="122">+AA103</f>
        <v/>
      </c>
      <c r="AD103" s="127" t="str">
        <f t="shared" ref="AD103:AD107" si="123">IFERROR(IF(AE103="","",IF(AE103&lt;=0.2,"Leve",IF(AE103&lt;=0.4,"Menor",IF(AE103&lt;=0.6,"Moderado",IF(AE103&lt;=0.8,"Mayor","Catastrófico"))))),"")</f>
        <v/>
      </c>
      <c r="AE103" s="125" t="str">
        <f>IFERROR(IF(AND(T102="Impacto",T103="Impacto"),(AE96-(+AE96*W103)),IF(T103="Impacto",($P$72-(+$P$72*W103)),IF(T103="Probabilidad",AE96,""))),"")</f>
        <v/>
      </c>
      <c r="AF103" s="128" t="str">
        <f t="shared" ref="AF103:AF104" si="124">IFERROR(IF(OR(AND(AB103="Muy Baja",AD103="Leve"),AND(AB103="Muy Baja",AD103="Menor"),AND(AB103="Baja",AD103="Leve")),"Bajo",IF(OR(AND(AB103="Muy baja",AD103="Moderado"),AND(AB103="Baja",AD103="Menor"),AND(AB103="Baja",AD103="Moderado"),AND(AB103="Media",AD103="Leve"),AND(AB103="Media",AD103="Menor"),AND(AB103="Media",AD103="Moderado"),AND(AB103="Alta",AD103="Leve"),AND(AB103="Alta",AD103="Menor")),"Moderado",IF(OR(AND(AB103="Muy Baja",AD103="Mayor"),AND(AB103="Baja",AD103="Mayor"),AND(AB103="Media",AD103="Mayor"),AND(AB103="Alta",AD103="Moderado"),AND(AB103="Alta",AD103="Mayor"),AND(AB103="Muy Alta",AD103="Leve"),AND(AB103="Muy Alta",AD103="Menor"),AND(AB103="Muy Alta",AD103="Moderado"),AND(AB103="Muy Alta",AD103="Mayor")),"Alto",IF(OR(AND(AB103="Muy Baja",AD103="Catastrófico"),AND(AB103="Baja",AD103="Catastrófico"),AND(AB103="Media",AD103="Catastrófico"),AND(AB103="Alta",AD103="Catastrófico"),AND(AB103="Muy Alta",AD103="Catastrófico")),"Extremo","")))),"")</f>
        <v/>
      </c>
      <c r="AG103" s="124"/>
      <c r="AH103" s="148"/>
      <c r="AI103" s="160"/>
      <c r="AJ103" s="138"/>
      <c r="AK103" s="139"/>
      <c r="AL103" s="131"/>
      <c r="AM103" s="120"/>
      <c r="AN103" s="121"/>
      <c r="AO103" s="257"/>
    </row>
    <row r="104" spans="1:41" hidden="1" x14ac:dyDescent="0.3">
      <c r="A104" s="301"/>
      <c r="B104" s="301"/>
      <c r="C104" s="245"/>
      <c r="D104" s="247"/>
      <c r="E104" s="249"/>
      <c r="F104" s="317"/>
      <c r="G104" s="255"/>
      <c r="H104" s="255"/>
      <c r="I104" s="257"/>
      <c r="J104" s="259"/>
      <c r="K104" s="261"/>
      <c r="L104" s="262"/>
      <c r="M104" s="263"/>
      <c r="N104" s="262">
        <f>IF(NOT(ISERROR(MATCH(M104,_xlfn.ANCHORARRAY(H112),0))),L114&amp;"Por favor no seleccionar los criterios de impacto",M104)</f>
        <v>0</v>
      </c>
      <c r="O104" s="261"/>
      <c r="P104" s="262"/>
      <c r="Q104" s="264"/>
      <c r="R104" s="119">
        <v>3</v>
      </c>
      <c r="S104" s="147"/>
      <c r="T104" s="123" t="str">
        <f>IF(OR(U104="Preventivo",U104="Detectivo"),"Probabilidad",IF(U104="Correctivo","Impacto",""))</f>
        <v/>
      </c>
      <c r="U104" s="124"/>
      <c r="V104" s="124"/>
      <c r="W104" s="125" t="str">
        <f t="shared" si="120"/>
        <v/>
      </c>
      <c r="X104" s="124"/>
      <c r="Y104" s="124"/>
      <c r="Z104" s="124"/>
      <c r="AA104" s="126" t="str">
        <f>IFERROR(IF(AND(T103="Probabilidad",T104="Probabilidad"),(AC103-(+AC103*W104)),IF(AND(T103="Impacto",T104="Probabilidad"),(AC102-(+AC102*W104)),IF(T104="Impacto",AC103,""))),"")</f>
        <v/>
      </c>
      <c r="AB104" s="127" t="str">
        <f t="shared" si="121"/>
        <v/>
      </c>
      <c r="AC104" s="125" t="str">
        <f t="shared" si="122"/>
        <v/>
      </c>
      <c r="AD104" s="127" t="str">
        <f t="shared" si="123"/>
        <v/>
      </c>
      <c r="AE104" s="125" t="str">
        <f>IFERROR(IF(AND(T103="Impacto",T104="Impacto"),(AE103-(+AE103*W104)),IF(AND(T103="Probabilidad",T104="Impacto"),(AE102-(+AE102*W104)),IF(T104="Probabilidad",AE103,""))),"")</f>
        <v/>
      </c>
      <c r="AF104" s="128" t="str">
        <f t="shared" si="124"/>
        <v/>
      </c>
      <c r="AG104" s="124"/>
      <c r="AH104" s="148"/>
      <c r="AI104" s="162"/>
      <c r="AJ104" s="138"/>
      <c r="AK104" s="139"/>
      <c r="AL104" s="131"/>
      <c r="AM104" s="120"/>
      <c r="AN104" s="121"/>
      <c r="AO104" s="257"/>
    </row>
    <row r="105" spans="1:41" hidden="1" x14ac:dyDescent="0.3">
      <c r="A105" s="301"/>
      <c r="B105" s="301"/>
      <c r="C105" s="245"/>
      <c r="D105" s="247"/>
      <c r="E105" s="249"/>
      <c r="F105" s="317"/>
      <c r="G105" s="255"/>
      <c r="H105" s="255"/>
      <c r="I105" s="257"/>
      <c r="J105" s="259"/>
      <c r="K105" s="261"/>
      <c r="L105" s="262"/>
      <c r="M105" s="263"/>
      <c r="N105" s="262">
        <f>IF(NOT(ISERROR(MATCH(M105,_xlfn.ANCHORARRAY(H113),0))),L115&amp;"Por favor no seleccionar los criterios de impacto",M105)</f>
        <v>0</v>
      </c>
      <c r="O105" s="261"/>
      <c r="P105" s="262"/>
      <c r="Q105" s="264"/>
      <c r="R105" s="119">
        <v>4</v>
      </c>
      <c r="S105" s="146"/>
      <c r="T105" s="123" t="str">
        <f t="shared" ref="T105:T107" si="125">IF(OR(U105="Preventivo",U105="Detectivo"),"Probabilidad",IF(U105="Correctivo","Impacto",""))</f>
        <v/>
      </c>
      <c r="U105" s="124"/>
      <c r="V105" s="124"/>
      <c r="W105" s="125" t="str">
        <f t="shared" si="120"/>
        <v/>
      </c>
      <c r="X105" s="124"/>
      <c r="Y105" s="124"/>
      <c r="Z105" s="124"/>
      <c r="AA105" s="126" t="str">
        <f t="shared" ref="AA105:AA107" si="126">IFERROR(IF(AND(T104="Probabilidad",T105="Probabilidad"),(AC104-(+AC104*W105)),IF(AND(T104="Impacto",T105="Probabilidad"),(AC103-(+AC103*W105)),IF(T105="Impacto",AC104,""))),"")</f>
        <v/>
      </c>
      <c r="AB105" s="127" t="str">
        <f t="shared" si="121"/>
        <v/>
      </c>
      <c r="AC105" s="125" t="str">
        <f t="shared" si="122"/>
        <v/>
      </c>
      <c r="AD105" s="127" t="str">
        <f t="shared" si="123"/>
        <v/>
      </c>
      <c r="AE105" s="125" t="str">
        <f t="shared" ref="AE105:AE107" si="127">IFERROR(IF(AND(T104="Impacto",T105="Impacto"),(AE104-(+AE104*W105)),IF(AND(T104="Probabilidad",T105="Impacto"),(AE103-(+AE103*W105)),IF(T105="Probabilidad",AE104,""))),"")</f>
        <v/>
      </c>
      <c r="AF105" s="128" t="str">
        <f>IFERROR(IF(OR(AND(AB105="Muy Baja",AD105="Leve"),AND(AB105="Muy Baja",AD105="Menor"),AND(AB105="Baja",AD105="Leve")),"Bajo",IF(OR(AND(AB105="Muy baja",AD105="Moderado"),AND(AB105="Baja",AD105="Menor"),AND(AB105="Baja",AD105="Moderado"),AND(AB105="Media",AD105="Leve"),AND(AB105="Media",AD105="Menor"),AND(AB105="Media",AD105="Moderado"),AND(AB105="Alta",AD105="Leve"),AND(AB105="Alta",AD105="Menor")),"Moderado",IF(OR(AND(AB105="Muy Baja",AD105="Mayor"),AND(AB105="Baja",AD105="Mayor"),AND(AB105="Media",AD105="Mayor"),AND(AB105="Alta",AD105="Moderado"),AND(AB105="Alta",AD105="Mayor"),AND(AB105="Muy Alta",AD105="Leve"),AND(AB105="Muy Alta",AD105="Menor"),AND(AB105="Muy Alta",AD105="Moderado"),AND(AB105="Muy Alta",AD105="Mayor")),"Alto",IF(OR(AND(AB105="Muy Baja",AD105="Catastrófico"),AND(AB105="Baja",AD105="Catastrófico"),AND(AB105="Media",AD105="Catastrófico"),AND(AB105="Alta",AD105="Catastrófico"),AND(AB105="Muy Alta",AD105="Catastrófico")),"Extremo","")))),"")</f>
        <v/>
      </c>
      <c r="AG105" s="124"/>
      <c r="AH105" s="148"/>
      <c r="AI105" s="120"/>
      <c r="AJ105" s="121"/>
      <c r="AK105" s="131"/>
      <c r="AL105" s="131"/>
      <c r="AM105" s="120"/>
      <c r="AN105" s="121"/>
      <c r="AO105" s="257"/>
    </row>
    <row r="106" spans="1:41" hidden="1" x14ac:dyDescent="0.3">
      <c r="A106" s="301"/>
      <c r="B106" s="301"/>
      <c r="C106" s="245"/>
      <c r="D106" s="247"/>
      <c r="E106" s="249"/>
      <c r="F106" s="317"/>
      <c r="G106" s="255"/>
      <c r="H106" s="255"/>
      <c r="I106" s="257"/>
      <c r="J106" s="259"/>
      <c r="K106" s="261"/>
      <c r="L106" s="262"/>
      <c r="M106" s="263"/>
      <c r="N106" s="262">
        <f>IF(NOT(ISERROR(MATCH(M106,_xlfn.ANCHORARRAY(H114),0))),L116&amp;"Por favor no seleccionar los criterios de impacto",M106)</f>
        <v>0</v>
      </c>
      <c r="O106" s="261"/>
      <c r="P106" s="262"/>
      <c r="Q106" s="264"/>
      <c r="R106" s="119">
        <v>5</v>
      </c>
      <c r="S106" s="146"/>
      <c r="T106" s="123" t="str">
        <f t="shared" si="125"/>
        <v/>
      </c>
      <c r="U106" s="124"/>
      <c r="V106" s="124"/>
      <c r="W106" s="125" t="str">
        <f t="shared" si="120"/>
        <v/>
      </c>
      <c r="X106" s="124"/>
      <c r="Y106" s="124"/>
      <c r="Z106" s="124"/>
      <c r="AA106" s="126" t="str">
        <f t="shared" si="126"/>
        <v/>
      </c>
      <c r="AB106" s="127" t="str">
        <f t="shared" si="121"/>
        <v/>
      </c>
      <c r="AC106" s="125" t="str">
        <f t="shared" si="122"/>
        <v/>
      </c>
      <c r="AD106" s="127" t="str">
        <f t="shared" si="123"/>
        <v/>
      </c>
      <c r="AE106" s="125" t="str">
        <f t="shared" si="127"/>
        <v/>
      </c>
      <c r="AF106" s="128" t="str">
        <f t="shared" ref="AF106:AF107" si="128">IFERROR(IF(OR(AND(AB106="Muy Baja",AD106="Leve"),AND(AB106="Muy Baja",AD106="Menor"),AND(AB106="Baja",AD106="Leve")),"Bajo",IF(OR(AND(AB106="Muy baja",AD106="Moderado"),AND(AB106="Baja",AD106="Menor"),AND(AB106="Baja",AD106="Moderado"),AND(AB106="Media",AD106="Leve"),AND(AB106="Media",AD106="Menor"),AND(AB106="Media",AD106="Moderado"),AND(AB106="Alta",AD106="Leve"),AND(AB106="Alta",AD106="Menor")),"Moderado",IF(OR(AND(AB106="Muy Baja",AD106="Mayor"),AND(AB106="Baja",AD106="Mayor"),AND(AB106="Media",AD106="Mayor"),AND(AB106="Alta",AD106="Moderado"),AND(AB106="Alta",AD106="Mayor"),AND(AB106="Muy Alta",AD106="Leve"),AND(AB106="Muy Alta",AD106="Menor"),AND(AB106="Muy Alta",AD106="Moderado"),AND(AB106="Muy Alta",AD106="Mayor")),"Alto",IF(OR(AND(AB106="Muy Baja",AD106="Catastrófico"),AND(AB106="Baja",AD106="Catastrófico"),AND(AB106="Media",AD106="Catastrófico"),AND(AB106="Alta",AD106="Catastrófico"),AND(AB106="Muy Alta",AD106="Catastrófico")),"Extremo","")))),"")</f>
        <v/>
      </c>
      <c r="AG106" s="124"/>
      <c r="AH106" s="148"/>
      <c r="AI106" s="120"/>
      <c r="AJ106" s="121"/>
      <c r="AK106" s="131"/>
      <c r="AL106" s="131"/>
      <c r="AM106" s="120"/>
      <c r="AN106" s="121"/>
      <c r="AO106" s="257"/>
    </row>
    <row r="107" spans="1:41" hidden="1" x14ac:dyDescent="0.3">
      <c r="A107" s="301"/>
      <c r="B107" s="301"/>
      <c r="C107" s="246"/>
      <c r="D107" s="247"/>
      <c r="E107" s="250"/>
      <c r="F107" s="318"/>
      <c r="G107" s="256"/>
      <c r="H107" s="256"/>
      <c r="I107" s="257"/>
      <c r="J107" s="260"/>
      <c r="K107" s="261"/>
      <c r="L107" s="262"/>
      <c r="M107" s="263"/>
      <c r="N107" s="262">
        <f>IF(NOT(ISERROR(MATCH(M107,_xlfn.ANCHORARRAY(H115),0))),L117&amp;"Por favor no seleccionar los criterios de impacto",M107)</f>
        <v>0</v>
      </c>
      <c r="O107" s="261"/>
      <c r="P107" s="262"/>
      <c r="Q107" s="264"/>
      <c r="R107" s="119">
        <v>6</v>
      </c>
      <c r="S107" s="146"/>
      <c r="T107" s="123" t="str">
        <f t="shared" si="125"/>
        <v/>
      </c>
      <c r="U107" s="124"/>
      <c r="V107" s="124"/>
      <c r="W107" s="125" t="str">
        <f t="shared" si="120"/>
        <v/>
      </c>
      <c r="X107" s="124"/>
      <c r="Y107" s="124"/>
      <c r="Z107" s="124"/>
      <c r="AA107" s="126" t="str">
        <f t="shared" si="126"/>
        <v/>
      </c>
      <c r="AB107" s="127" t="str">
        <f t="shared" si="121"/>
        <v/>
      </c>
      <c r="AC107" s="125" t="str">
        <f t="shared" si="122"/>
        <v/>
      </c>
      <c r="AD107" s="127" t="str">
        <f t="shared" si="123"/>
        <v/>
      </c>
      <c r="AE107" s="125" t="str">
        <f t="shared" si="127"/>
        <v/>
      </c>
      <c r="AF107" s="128" t="str">
        <f t="shared" si="128"/>
        <v/>
      </c>
      <c r="AG107" s="124"/>
      <c r="AH107" s="148"/>
      <c r="AI107" s="120"/>
      <c r="AJ107" s="121"/>
      <c r="AK107" s="131"/>
      <c r="AL107" s="131"/>
      <c r="AM107" s="120"/>
      <c r="AN107" s="121"/>
      <c r="AO107" s="257"/>
    </row>
    <row r="108" spans="1:41" hidden="1" x14ac:dyDescent="0.3">
      <c r="A108" s="301"/>
      <c r="B108" s="301"/>
      <c r="C108" s="244">
        <v>17</v>
      </c>
      <c r="D108" s="247"/>
      <c r="E108" s="248"/>
      <c r="F108" s="316"/>
      <c r="G108" s="254"/>
      <c r="H108" s="254"/>
      <c r="I108" s="257"/>
      <c r="J108" s="258"/>
      <c r="K108" s="261" t="str">
        <f t="shared" si="110"/>
        <v/>
      </c>
      <c r="L108" s="262" t="str">
        <f>IF(K108="","",IF(K108="Muy Baja",0.2,IF(K108="Baja",0.4,IF(K108="Media",0.6,IF(K108="Alta",0.8,IF(K108="Muy Alta",1,))))))</f>
        <v/>
      </c>
      <c r="M108" s="263"/>
      <c r="N108" s="262">
        <f>IF(NOT(ISERROR(MATCH(M108,'Tabla Impacto'!$B$221:$B$223,0))),'Tabla Impacto'!$F$223&amp;"Por favor no seleccionar los criterios de impacto(Afectación Económica o presupuestal y Pérdida Reputacional)",M108)</f>
        <v>0</v>
      </c>
      <c r="O108" s="261" t="str">
        <f>IF(OR(N108='Tabla Impacto'!$C$11,N108='Tabla Impacto'!$D$11),"Leve",IF(OR(N108='Tabla Impacto'!$C$12,N108='Tabla Impacto'!$D$12),"Menor",IF(OR(N108='Tabla Impacto'!$C$13,N108='Tabla Impacto'!$D$13),"Moderado",IF(OR(N108='Tabla Impacto'!$C$14,N108='Tabla Impacto'!$D$14),"Mayor",IF(OR(N108='Tabla Impacto'!$C$15,N108='Tabla Impacto'!$D$15),"Catastrófico","")))))</f>
        <v/>
      </c>
      <c r="P108" s="262" t="str">
        <f>IF(O108="","",IF(O108="Leve",0.2,IF(O108="Menor",0.4,IF(O108="Moderado",0.6,IF(O108="Mayor",0.8,IF(O108="Catastrófico",1,))))))</f>
        <v/>
      </c>
      <c r="Q108" s="264" t="str">
        <f>IF(OR(AND(K108="Muy Baja",O108="Leve"),AND(K108="Muy Baja",O108="Menor"),AND(K108="Baja",O108="Leve")),"Bajo",IF(OR(AND(K108="Muy baja",O108="Moderado"),AND(K108="Baja",O108="Menor"),AND(K108="Baja",O108="Moderado"),AND(K108="Media",O108="Leve"),AND(K108="Media",O108="Menor"),AND(K108="Media",O108="Moderado"),AND(K108="Alta",O108="Leve"),AND(K108="Alta",O108="Menor")),"Moderado",IF(OR(AND(K108="Muy Baja",O108="Mayor"),AND(K108="Baja",O108="Mayor"),AND(K108="Media",O108="Mayor"),AND(K108="Alta",O108="Moderado"),AND(K108="Alta",O108="Mayor"),AND(K108="Muy Alta",O108="Leve"),AND(K108="Muy Alta",O108="Menor"),AND(K108="Muy Alta",O108="Moderado"),AND(K108="Muy Alta",O108="Mayor")),"Alto",IF(OR(AND(K108="Muy Baja",O108="Catastrófico"),AND(K108="Baja",O108="Catastrófico"),AND(K108="Media",O108="Catastrófico"),AND(K108="Alta",O108="Catastrófico"),AND(K108="Muy Alta",O108="Catastrófico")),"Extremo",""))))</f>
        <v/>
      </c>
      <c r="R108" s="119">
        <v>1</v>
      </c>
      <c r="S108" s="152"/>
      <c r="T108" s="123" t="str">
        <f>IF(OR(U108="Preventivo",U108="Detectivo"),"Probabilidad",IF(U108="Correctivo","Impacto",""))</f>
        <v/>
      </c>
      <c r="U108" s="124"/>
      <c r="V108" s="124"/>
      <c r="W108" s="125" t="str">
        <f>IF(AND(U108="Preventivo",V108="Automático"),"50%",IF(AND(U108="Preventivo",V108="Manual"),"40%",IF(AND(U108="Detectivo",V108="Automático"),"40%",IF(AND(U108="Detectivo",V108="Manual"),"30%",IF(AND(U108="Correctivo",V108="Automático"),"35%",IF(AND(U108="Correctivo",V108="Manual"),"25%",""))))))</f>
        <v/>
      </c>
      <c r="X108" s="124"/>
      <c r="Y108" s="124"/>
      <c r="Z108" s="124"/>
      <c r="AA108" s="126" t="str">
        <f>IFERROR(IF(T108="Probabilidad",(L108-(+L108*W108)),IF(T108="Impacto",L108,"")),"")</f>
        <v/>
      </c>
      <c r="AB108" s="127" t="str">
        <f>IFERROR(IF(AA108="","",IF(AA108&lt;=0.2,"Muy Baja",IF(AA108&lt;=0.4,"Baja",IF(AA108&lt;=0.6,"Media",IF(AA108&lt;=0.8,"Alta","Muy Alta"))))),"")</f>
        <v/>
      </c>
      <c r="AC108" s="125" t="str">
        <f>+AA108</f>
        <v/>
      </c>
      <c r="AD108" s="127" t="str">
        <f>IFERROR(IF(AE108="","",IF(AE108&lt;=0.2,"Leve",IF(AE108&lt;=0.4,"Menor",IF(AE108&lt;=0.6,"Moderado",IF(AE108&lt;=0.8,"Mayor","Catastrófico"))))),"")</f>
        <v/>
      </c>
      <c r="AE108" s="125" t="str">
        <f>IFERROR(IF(T108="Impacto",(P108-(+P108*W108)),IF(T108="Probabilidad",P108,"")),"")</f>
        <v/>
      </c>
      <c r="AF108" s="128" t="str">
        <f>IFERROR(IF(OR(AND(AB108="Muy Baja",AD108="Leve"),AND(AB108="Muy Baja",AD108="Menor"),AND(AB108="Baja",AD108="Leve")),"Bajo",IF(OR(AND(AB108="Muy baja",AD108="Moderado"),AND(AB108="Baja",AD108="Menor"),AND(AB108="Baja",AD108="Moderado"),AND(AB108="Media",AD108="Leve"),AND(AB108="Media",AD108="Menor"),AND(AB108="Media",AD108="Moderado"),AND(AB108="Alta",AD108="Leve"),AND(AB108="Alta",AD108="Menor")),"Moderado",IF(OR(AND(AB108="Muy Baja",AD108="Mayor"),AND(AB108="Baja",AD108="Mayor"),AND(AB108="Media",AD108="Mayor"),AND(AB108="Alta",AD108="Moderado"),AND(AB108="Alta",AD108="Mayor"),AND(AB108="Muy Alta",AD108="Leve"),AND(AB108="Muy Alta",AD108="Menor"),AND(AB108="Muy Alta",AD108="Moderado"),AND(AB108="Muy Alta",AD108="Mayor")),"Alto",IF(OR(AND(AB108="Muy Baja",AD108="Catastrófico"),AND(AB108="Baja",AD108="Catastrófico"),AND(AB108="Media",AD108="Catastrófico"),AND(AB108="Alta",AD108="Catastrófico"),AND(AB108="Muy Alta",AD108="Catastrófico")),"Extremo","")))),"")</f>
        <v/>
      </c>
      <c r="AG108" s="124"/>
      <c r="AH108" s="148"/>
      <c r="AI108" s="163"/>
      <c r="AJ108" s="140"/>
      <c r="AK108" s="149"/>
      <c r="AL108" s="131"/>
      <c r="AM108" s="120"/>
      <c r="AN108" s="121"/>
      <c r="AO108" s="257" t="s">
        <v>229</v>
      </c>
    </row>
    <row r="109" spans="1:41" hidden="1" x14ac:dyDescent="0.3">
      <c r="A109" s="301"/>
      <c r="B109" s="301"/>
      <c r="C109" s="245"/>
      <c r="D109" s="247"/>
      <c r="E109" s="249"/>
      <c r="F109" s="317"/>
      <c r="G109" s="255"/>
      <c r="H109" s="255"/>
      <c r="I109" s="257"/>
      <c r="J109" s="259"/>
      <c r="K109" s="261"/>
      <c r="L109" s="262"/>
      <c r="M109" s="263"/>
      <c r="N109" s="262">
        <f>IF(NOT(ISERROR(MATCH(M109,_xlfn.ANCHORARRAY(H117),0))),L119&amp;"Por favor no seleccionar los criterios de impacto",M109)</f>
        <v>0</v>
      </c>
      <c r="O109" s="261"/>
      <c r="P109" s="262"/>
      <c r="Q109" s="264"/>
      <c r="R109" s="119">
        <v>2</v>
      </c>
      <c r="S109" s="146"/>
      <c r="T109" s="123" t="str">
        <f>IF(OR(U109="Preventivo",U109="Detectivo"),"Probabilidad",IF(U109="Correctivo","Impacto",""))</f>
        <v/>
      </c>
      <c r="U109" s="124"/>
      <c r="V109" s="124"/>
      <c r="W109" s="125" t="str">
        <f t="shared" ref="W109:W113" si="129">IF(AND(U109="Preventivo",V109="Automático"),"50%",IF(AND(U109="Preventivo",V109="Manual"),"40%",IF(AND(U109="Detectivo",V109="Automático"),"40%",IF(AND(U109="Detectivo",V109="Manual"),"30%",IF(AND(U109="Correctivo",V109="Automático"),"35%",IF(AND(U109="Correctivo",V109="Manual"),"25%",""))))))</f>
        <v/>
      </c>
      <c r="X109" s="124"/>
      <c r="Y109" s="124"/>
      <c r="Z109" s="124"/>
      <c r="AA109" s="126" t="str">
        <f>IFERROR(IF(AND(T108="Probabilidad",T109="Probabilidad"),(AC108-(+AC108*W109)),IF(T109="Probabilidad",(L108-(+L108*W109)),IF(T109="Impacto",AC108,""))),"")</f>
        <v/>
      </c>
      <c r="AB109" s="127" t="str">
        <f t="shared" ref="AB109:AB113" si="130">IFERROR(IF(AA109="","",IF(AA109&lt;=0.2,"Muy Baja",IF(AA109&lt;=0.4,"Baja",IF(AA109&lt;=0.6,"Media",IF(AA109&lt;=0.8,"Alta","Muy Alta"))))),"")</f>
        <v/>
      </c>
      <c r="AC109" s="125" t="str">
        <f t="shared" ref="AC109:AC113" si="131">+AA109</f>
        <v/>
      </c>
      <c r="AD109" s="127" t="str">
        <f t="shared" ref="AD109:AD113" si="132">IFERROR(IF(AE109="","",IF(AE109&lt;=0.2,"Leve",IF(AE109&lt;=0.4,"Menor",IF(AE109&lt;=0.6,"Moderado",IF(AE109&lt;=0.8,"Mayor","Catastrófico"))))),"")</f>
        <v/>
      </c>
      <c r="AE109" s="125" t="str">
        <f>IFERROR(IF(AND(T108="Impacto",T109="Impacto"),(AE102-(+AE102*W109)),IF(T109="Impacto",($P$72-(+$P$72*W109)),IF(T109="Probabilidad",AE102,""))),"")</f>
        <v/>
      </c>
      <c r="AF109" s="128" t="str">
        <f t="shared" ref="AF109:AF110" si="133">IFERROR(IF(OR(AND(AB109="Muy Baja",AD109="Leve"),AND(AB109="Muy Baja",AD109="Menor"),AND(AB109="Baja",AD109="Leve")),"Bajo",IF(OR(AND(AB109="Muy baja",AD109="Moderado"),AND(AB109="Baja",AD109="Menor"),AND(AB109="Baja",AD109="Moderado"),AND(AB109="Media",AD109="Leve"),AND(AB109="Media",AD109="Menor"),AND(AB109="Media",AD109="Moderado"),AND(AB109="Alta",AD109="Leve"),AND(AB109="Alta",AD109="Menor")),"Moderado",IF(OR(AND(AB109="Muy Baja",AD109="Mayor"),AND(AB109="Baja",AD109="Mayor"),AND(AB109="Media",AD109="Mayor"),AND(AB109="Alta",AD109="Moderado"),AND(AB109="Alta",AD109="Mayor"),AND(AB109="Muy Alta",AD109="Leve"),AND(AB109="Muy Alta",AD109="Menor"),AND(AB109="Muy Alta",AD109="Moderado"),AND(AB109="Muy Alta",AD109="Mayor")),"Alto",IF(OR(AND(AB109="Muy Baja",AD109="Catastrófico"),AND(AB109="Baja",AD109="Catastrófico"),AND(AB109="Media",AD109="Catastrófico"),AND(AB109="Alta",AD109="Catastrófico"),AND(AB109="Muy Alta",AD109="Catastrófico")),"Extremo","")))),"")</f>
        <v/>
      </c>
      <c r="AG109" s="124"/>
      <c r="AH109" s="148"/>
      <c r="AI109" s="163"/>
      <c r="AJ109" s="140"/>
      <c r="AK109" s="149"/>
      <c r="AL109" s="131"/>
      <c r="AM109" s="120"/>
      <c r="AN109" s="121"/>
      <c r="AO109" s="257"/>
    </row>
    <row r="110" spans="1:41" hidden="1" x14ac:dyDescent="0.3">
      <c r="A110" s="301"/>
      <c r="B110" s="301"/>
      <c r="C110" s="245"/>
      <c r="D110" s="247"/>
      <c r="E110" s="249"/>
      <c r="F110" s="317"/>
      <c r="G110" s="255"/>
      <c r="H110" s="255"/>
      <c r="I110" s="257"/>
      <c r="J110" s="259"/>
      <c r="K110" s="261"/>
      <c r="L110" s="262"/>
      <c r="M110" s="263"/>
      <c r="N110" s="262">
        <f>IF(NOT(ISERROR(MATCH(M110,_xlfn.ANCHORARRAY(H118),0))),L120&amp;"Por favor no seleccionar los criterios de impacto",M110)</f>
        <v>0</v>
      </c>
      <c r="O110" s="261"/>
      <c r="P110" s="262"/>
      <c r="Q110" s="264"/>
      <c r="R110" s="119">
        <v>3</v>
      </c>
      <c r="S110" s="147"/>
      <c r="T110" s="123" t="str">
        <f>IF(OR(U110="Preventivo",U110="Detectivo"),"Probabilidad",IF(U110="Correctivo","Impacto",""))</f>
        <v/>
      </c>
      <c r="U110" s="124"/>
      <c r="V110" s="124"/>
      <c r="W110" s="125" t="str">
        <f t="shared" si="129"/>
        <v/>
      </c>
      <c r="X110" s="124"/>
      <c r="Y110" s="124"/>
      <c r="Z110" s="124"/>
      <c r="AA110" s="126" t="str">
        <f>IFERROR(IF(AND(T109="Probabilidad",T110="Probabilidad"),(AC109-(+AC109*W110)),IF(AND(T109="Impacto",T110="Probabilidad"),(AC108-(+AC108*W110)),IF(T110="Impacto",AC109,""))),"")</f>
        <v/>
      </c>
      <c r="AB110" s="127" t="str">
        <f t="shared" si="130"/>
        <v/>
      </c>
      <c r="AC110" s="125" t="str">
        <f t="shared" si="131"/>
        <v/>
      </c>
      <c r="AD110" s="127" t="str">
        <f t="shared" si="132"/>
        <v/>
      </c>
      <c r="AE110" s="125" t="str">
        <f>IFERROR(IF(AND(T109="Impacto",T110="Impacto"),(AE109-(+AE109*W110)),IF(AND(T109="Probabilidad",T110="Impacto"),(AE108-(+AE108*W110)),IF(T110="Probabilidad",AE109,""))),"")</f>
        <v/>
      </c>
      <c r="AF110" s="128" t="str">
        <f t="shared" si="133"/>
        <v/>
      </c>
      <c r="AG110" s="124"/>
      <c r="AH110" s="148"/>
      <c r="AI110" s="120"/>
      <c r="AJ110" s="121"/>
      <c r="AK110" s="131"/>
      <c r="AL110" s="131"/>
      <c r="AM110" s="120"/>
      <c r="AN110" s="121"/>
      <c r="AO110" s="257"/>
    </row>
    <row r="111" spans="1:41" hidden="1" x14ac:dyDescent="0.3">
      <c r="A111" s="301"/>
      <c r="B111" s="301"/>
      <c r="C111" s="245"/>
      <c r="D111" s="247"/>
      <c r="E111" s="249"/>
      <c r="F111" s="317"/>
      <c r="G111" s="255"/>
      <c r="H111" s="255"/>
      <c r="I111" s="257"/>
      <c r="J111" s="259"/>
      <c r="K111" s="261"/>
      <c r="L111" s="262"/>
      <c r="M111" s="263"/>
      <c r="N111" s="262">
        <f>IF(NOT(ISERROR(MATCH(M111,_xlfn.ANCHORARRAY(H119),0))),L121&amp;"Por favor no seleccionar los criterios de impacto",M111)</f>
        <v>0</v>
      </c>
      <c r="O111" s="261"/>
      <c r="P111" s="262"/>
      <c r="Q111" s="264"/>
      <c r="R111" s="119">
        <v>4</v>
      </c>
      <c r="S111" s="146"/>
      <c r="T111" s="123" t="str">
        <f t="shared" ref="T111:T113" si="134">IF(OR(U111="Preventivo",U111="Detectivo"),"Probabilidad",IF(U111="Correctivo","Impacto",""))</f>
        <v/>
      </c>
      <c r="U111" s="124"/>
      <c r="V111" s="124"/>
      <c r="W111" s="125" t="str">
        <f t="shared" si="129"/>
        <v/>
      </c>
      <c r="X111" s="124"/>
      <c r="Y111" s="124"/>
      <c r="Z111" s="124"/>
      <c r="AA111" s="126" t="str">
        <f t="shared" ref="AA111:AA113" si="135">IFERROR(IF(AND(T110="Probabilidad",T111="Probabilidad"),(AC110-(+AC110*W111)),IF(AND(T110="Impacto",T111="Probabilidad"),(AC109-(+AC109*W111)),IF(T111="Impacto",AC110,""))),"")</f>
        <v/>
      </c>
      <c r="AB111" s="127" t="str">
        <f t="shared" si="130"/>
        <v/>
      </c>
      <c r="AC111" s="125" t="str">
        <f t="shared" si="131"/>
        <v/>
      </c>
      <c r="AD111" s="127" t="str">
        <f t="shared" si="132"/>
        <v/>
      </c>
      <c r="AE111" s="125" t="str">
        <f t="shared" ref="AE111:AE113" si="136">IFERROR(IF(AND(T110="Impacto",T111="Impacto"),(AE110-(+AE110*W111)),IF(AND(T110="Probabilidad",T111="Impacto"),(AE109-(+AE109*W111)),IF(T111="Probabilidad",AE110,""))),"")</f>
        <v/>
      </c>
      <c r="AF111" s="128" t="str">
        <f>IFERROR(IF(OR(AND(AB111="Muy Baja",AD111="Leve"),AND(AB111="Muy Baja",AD111="Menor"),AND(AB111="Baja",AD111="Leve")),"Bajo",IF(OR(AND(AB111="Muy baja",AD111="Moderado"),AND(AB111="Baja",AD111="Menor"),AND(AB111="Baja",AD111="Moderado"),AND(AB111="Media",AD111="Leve"),AND(AB111="Media",AD111="Menor"),AND(AB111="Media",AD111="Moderado"),AND(AB111="Alta",AD111="Leve"),AND(AB111="Alta",AD111="Menor")),"Moderado",IF(OR(AND(AB111="Muy Baja",AD111="Mayor"),AND(AB111="Baja",AD111="Mayor"),AND(AB111="Media",AD111="Mayor"),AND(AB111="Alta",AD111="Moderado"),AND(AB111="Alta",AD111="Mayor"),AND(AB111="Muy Alta",AD111="Leve"),AND(AB111="Muy Alta",AD111="Menor"),AND(AB111="Muy Alta",AD111="Moderado"),AND(AB111="Muy Alta",AD111="Mayor")),"Alto",IF(OR(AND(AB111="Muy Baja",AD111="Catastrófico"),AND(AB111="Baja",AD111="Catastrófico"),AND(AB111="Media",AD111="Catastrófico"),AND(AB111="Alta",AD111="Catastrófico"),AND(AB111="Muy Alta",AD111="Catastrófico")),"Extremo","")))),"")</f>
        <v/>
      </c>
      <c r="AG111" s="124"/>
      <c r="AH111" s="148"/>
      <c r="AI111" s="120"/>
      <c r="AJ111" s="121"/>
      <c r="AK111" s="131"/>
      <c r="AL111" s="131"/>
      <c r="AM111" s="120"/>
      <c r="AN111" s="121"/>
      <c r="AO111" s="257"/>
    </row>
    <row r="112" spans="1:41" hidden="1" x14ac:dyDescent="0.3">
      <c r="A112" s="301"/>
      <c r="B112" s="301"/>
      <c r="C112" s="245"/>
      <c r="D112" s="247"/>
      <c r="E112" s="249"/>
      <c r="F112" s="317"/>
      <c r="G112" s="255"/>
      <c r="H112" s="255"/>
      <c r="I112" s="257"/>
      <c r="J112" s="259"/>
      <c r="K112" s="261"/>
      <c r="L112" s="262"/>
      <c r="M112" s="263"/>
      <c r="N112" s="262">
        <f>IF(NOT(ISERROR(MATCH(M112,_xlfn.ANCHORARRAY(H120),0))),L122&amp;"Por favor no seleccionar los criterios de impacto",M112)</f>
        <v>0</v>
      </c>
      <c r="O112" s="261"/>
      <c r="P112" s="262"/>
      <c r="Q112" s="264"/>
      <c r="R112" s="119">
        <v>5</v>
      </c>
      <c r="S112" s="146"/>
      <c r="T112" s="123" t="str">
        <f t="shared" si="134"/>
        <v/>
      </c>
      <c r="U112" s="124"/>
      <c r="V112" s="124"/>
      <c r="W112" s="125" t="str">
        <f t="shared" si="129"/>
        <v/>
      </c>
      <c r="X112" s="124"/>
      <c r="Y112" s="124"/>
      <c r="Z112" s="124"/>
      <c r="AA112" s="126" t="str">
        <f t="shared" si="135"/>
        <v/>
      </c>
      <c r="AB112" s="127" t="str">
        <f t="shared" si="130"/>
        <v/>
      </c>
      <c r="AC112" s="125" t="str">
        <f t="shared" si="131"/>
        <v/>
      </c>
      <c r="AD112" s="127" t="str">
        <f t="shared" si="132"/>
        <v/>
      </c>
      <c r="AE112" s="125" t="str">
        <f t="shared" si="136"/>
        <v/>
      </c>
      <c r="AF112" s="128" t="str">
        <f t="shared" ref="AF112:AF113" si="137">IFERROR(IF(OR(AND(AB112="Muy Baja",AD112="Leve"),AND(AB112="Muy Baja",AD112="Menor"),AND(AB112="Baja",AD112="Leve")),"Bajo",IF(OR(AND(AB112="Muy baja",AD112="Moderado"),AND(AB112="Baja",AD112="Menor"),AND(AB112="Baja",AD112="Moderado"),AND(AB112="Media",AD112="Leve"),AND(AB112="Media",AD112="Menor"),AND(AB112="Media",AD112="Moderado"),AND(AB112="Alta",AD112="Leve"),AND(AB112="Alta",AD112="Menor")),"Moderado",IF(OR(AND(AB112="Muy Baja",AD112="Mayor"),AND(AB112="Baja",AD112="Mayor"),AND(AB112="Media",AD112="Mayor"),AND(AB112="Alta",AD112="Moderado"),AND(AB112="Alta",AD112="Mayor"),AND(AB112="Muy Alta",AD112="Leve"),AND(AB112="Muy Alta",AD112="Menor"),AND(AB112="Muy Alta",AD112="Moderado"),AND(AB112="Muy Alta",AD112="Mayor")),"Alto",IF(OR(AND(AB112="Muy Baja",AD112="Catastrófico"),AND(AB112="Baja",AD112="Catastrófico"),AND(AB112="Media",AD112="Catastrófico"),AND(AB112="Alta",AD112="Catastrófico"),AND(AB112="Muy Alta",AD112="Catastrófico")),"Extremo","")))),"")</f>
        <v/>
      </c>
      <c r="AG112" s="124"/>
      <c r="AH112" s="148"/>
      <c r="AI112" s="120"/>
      <c r="AJ112" s="121"/>
      <c r="AK112" s="131"/>
      <c r="AL112" s="131"/>
      <c r="AM112" s="120"/>
      <c r="AN112" s="121"/>
      <c r="AO112" s="257"/>
    </row>
    <row r="113" spans="1:41" hidden="1" x14ac:dyDescent="0.3">
      <c r="A113" s="301"/>
      <c r="B113" s="301"/>
      <c r="C113" s="246"/>
      <c r="D113" s="247"/>
      <c r="E113" s="250"/>
      <c r="F113" s="318"/>
      <c r="G113" s="256"/>
      <c r="H113" s="256"/>
      <c r="I113" s="257"/>
      <c r="J113" s="260"/>
      <c r="K113" s="261"/>
      <c r="L113" s="262"/>
      <c r="M113" s="263"/>
      <c r="N113" s="262">
        <f>IF(NOT(ISERROR(MATCH(M113,_xlfn.ANCHORARRAY(H121),0))),L123&amp;"Por favor no seleccionar los criterios de impacto",M113)</f>
        <v>0</v>
      </c>
      <c r="O113" s="261"/>
      <c r="P113" s="262"/>
      <c r="Q113" s="264"/>
      <c r="R113" s="119">
        <v>6</v>
      </c>
      <c r="S113" s="146"/>
      <c r="T113" s="123" t="str">
        <f t="shared" si="134"/>
        <v/>
      </c>
      <c r="U113" s="124"/>
      <c r="V113" s="124"/>
      <c r="W113" s="125" t="str">
        <f t="shared" si="129"/>
        <v/>
      </c>
      <c r="X113" s="124"/>
      <c r="Y113" s="124"/>
      <c r="Z113" s="124"/>
      <c r="AA113" s="126" t="str">
        <f t="shared" si="135"/>
        <v/>
      </c>
      <c r="AB113" s="127" t="str">
        <f t="shared" si="130"/>
        <v/>
      </c>
      <c r="AC113" s="125" t="str">
        <f t="shared" si="131"/>
        <v/>
      </c>
      <c r="AD113" s="127" t="str">
        <f t="shared" si="132"/>
        <v/>
      </c>
      <c r="AE113" s="125" t="str">
        <f t="shared" si="136"/>
        <v/>
      </c>
      <c r="AF113" s="128" t="str">
        <f t="shared" si="137"/>
        <v/>
      </c>
      <c r="AG113" s="124"/>
      <c r="AH113" s="148"/>
      <c r="AI113" s="120"/>
      <c r="AJ113" s="121"/>
      <c r="AK113" s="131"/>
      <c r="AL113" s="131"/>
      <c r="AM113" s="120"/>
      <c r="AN113" s="121"/>
      <c r="AO113" s="257"/>
    </row>
    <row r="114" spans="1:41" hidden="1" x14ac:dyDescent="0.3">
      <c r="A114" s="301"/>
      <c r="B114" s="301"/>
      <c r="C114" s="244">
        <v>18</v>
      </c>
      <c r="D114" s="247"/>
      <c r="E114" s="248"/>
      <c r="F114" s="316"/>
      <c r="G114" s="254"/>
      <c r="H114" s="254"/>
      <c r="I114" s="257"/>
      <c r="J114" s="258"/>
      <c r="K114" s="261" t="str">
        <f t="shared" ref="K114" si="138">IF(J114&lt;=0,"",IF(J114&lt;=2,"Muy Baja",IF(J114&lt;=24,"Baja",IF(J114&lt;=500,"Media",IF(J114&lt;=5000,"Alta","Muy Alta")))))</f>
        <v/>
      </c>
      <c r="L114" s="262" t="str">
        <f>IF(K114="","",IF(K114="Muy Baja",0.2,IF(K114="Baja",0.4,IF(K114="Media",0.6,IF(K114="Alta",0.8,IF(K114="Muy Alta",1,))))))</f>
        <v/>
      </c>
      <c r="M114" s="263"/>
      <c r="N114" s="262">
        <f>IF(NOT(ISERROR(MATCH(M114,'Tabla Impacto'!$B$221:$B$223,0))),'Tabla Impacto'!$F$223&amp;"Por favor no seleccionar los criterios de impacto(Afectación Económica o presupuestal y Pérdida Reputacional)",M114)</f>
        <v>0</v>
      </c>
      <c r="O114" s="261" t="str">
        <f>IF(OR(N114='Tabla Impacto'!$C$11,N114='Tabla Impacto'!$D$11),"Leve",IF(OR(N114='Tabla Impacto'!$C$12,N114='Tabla Impacto'!$D$12),"Menor",IF(OR(N114='Tabla Impacto'!$C$13,N114='Tabla Impacto'!$D$13),"Moderado",IF(OR(N114='Tabla Impacto'!$C$14,N114='Tabla Impacto'!$D$14),"Mayor",IF(OR(N114='Tabla Impacto'!$C$15,N114='Tabla Impacto'!$D$15),"Catastrófico","")))))</f>
        <v/>
      </c>
      <c r="P114" s="262" t="str">
        <f>IF(O114="","",IF(O114="Leve",0.2,IF(O114="Menor",0.4,IF(O114="Moderado",0.6,IF(O114="Mayor",0.8,IF(O114="Catastrófico",1,))))))</f>
        <v/>
      </c>
      <c r="Q114" s="264" t="str">
        <f>IF(OR(AND(K114="Muy Baja",O114="Leve"),AND(K114="Muy Baja",O114="Menor"),AND(K114="Baja",O114="Leve")),"Bajo",IF(OR(AND(K114="Muy baja",O114="Moderado"),AND(K114="Baja",O114="Menor"),AND(K114="Baja",O114="Moderado"),AND(K114="Media",O114="Leve"),AND(K114="Media",O114="Menor"),AND(K114="Media",O114="Moderado"),AND(K114="Alta",O114="Leve"),AND(K114="Alta",O114="Menor")),"Moderado",IF(OR(AND(K114="Muy Baja",O114="Mayor"),AND(K114="Baja",O114="Mayor"),AND(K114="Media",O114="Mayor"),AND(K114="Alta",O114="Moderado"),AND(K114="Alta",O114="Mayor"),AND(K114="Muy Alta",O114="Leve"),AND(K114="Muy Alta",O114="Menor"),AND(K114="Muy Alta",O114="Moderado"),AND(K114="Muy Alta",O114="Mayor")),"Alto",IF(OR(AND(K114="Muy Baja",O114="Catastrófico"),AND(K114="Baja",O114="Catastrófico"),AND(K114="Media",O114="Catastrófico"),AND(K114="Alta",O114="Catastrófico"),AND(K114="Muy Alta",O114="Catastrófico")),"Extremo",""))))</f>
        <v/>
      </c>
      <c r="R114" s="119">
        <v>1</v>
      </c>
      <c r="S114" s="152"/>
      <c r="T114" s="123" t="str">
        <f>IF(OR(U114="Preventivo",U114="Detectivo"),"Probabilidad",IF(U114="Correctivo","Impacto",""))</f>
        <v/>
      </c>
      <c r="U114" s="124"/>
      <c r="V114" s="124"/>
      <c r="W114" s="125" t="str">
        <f>IF(AND(U114="Preventivo",V114="Automático"),"50%",IF(AND(U114="Preventivo",V114="Manual"),"40%",IF(AND(U114="Detectivo",V114="Automático"),"40%",IF(AND(U114="Detectivo",V114="Manual"),"30%",IF(AND(U114="Correctivo",V114="Automático"),"35%",IF(AND(U114="Correctivo",V114="Manual"),"25%",""))))))</f>
        <v/>
      </c>
      <c r="X114" s="124"/>
      <c r="Y114" s="124"/>
      <c r="Z114" s="124"/>
      <c r="AA114" s="126" t="str">
        <f>IFERROR(IF(T114="Probabilidad",(L114-(+L114*W114)),IF(T114="Impacto",L114,"")),"")</f>
        <v/>
      </c>
      <c r="AB114" s="127" t="str">
        <f>IFERROR(IF(AA114="","",IF(AA114&lt;=0.2,"Muy Baja",IF(AA114&lt;=0.4,"Baja",IF(AA114&lt;=0.6,"Media",IF(AA114&lt;=0.8,"Alta","Muy Alta"))))),"")</f>
        <v/>
      </c>
      <c r="AC114" s="125" t="str">
        <f>+AA114</f>
        <v/>
      </c>
      <c r="AD114" s="127" t="str">
        <f>IFERROR(IF(AE114="","",IF(AE114&lt;=0.2,"Leve",IF(AE114&lt;=0.4,"Menor",IF(AE114&lt;=0.6,"Moderado",IF(AE114&lt;=0.8,"Mayor","Catastrófico"))))),"")</f>
        <v/>
      </c>
      <c r="AE114" s="125" t="str">
        <f>IFERROR(IF(T114="Impacto",(P114-(+P114*W114)),IF(T114="Probabilidad",P114,"")),"")</f>
        <v/>
      </c>
      <c r="AF114" s="128" t="str">
        <f>IFERROR(IF(OR(AND(AB114="Muy Baja",AD114="Leve"),AND(AB114="Muy Baja",AD114="Menor"),AND(AB114="Baja",AD114="Leve")),"Bajo",IF(OR(AND(AB114="Muy baja",AD114="Moderado"),AND(AB114="Baja",AD114="Menor"),AND(AB114="Baja",AD114="Moderado"),AND(AB114="Media",AD114="Leve"),AND(AB114="Media",AD114="Menor"),AND(AB114="Media",AD114="Moderado"),AND(AB114="Alta",AD114="Leve"),AND(AB114="Alta",AD114="Menor")),"Moderado",IF(OR(AND(AB114="Muy Baja",AD114="Mayor"),AND(AB114="Baja",AD114="Mayor"),AND(AB114="Media",AD114="Mayor"),AND(AB114="Alta",AD114="Moderado"),AND(AB114="Alta",AD114="Mayor"),AND(AB114="Muy Alta",AD114="Leve"),AND(AB114="Muy Alta",AD114="Menor"),AND(AB114="Muy Alta",AD114="Moderado"),AND(AB114="Muy Alta",AD114="Mayor")),"Alto",IF(OR(AND(AB114="Muy Baja",AD114="Catastrófico"),AND(AB114="Baja",AD114="Catastrófico"),AND(AB114="Media",AD114="Catastrófico"),AND(AB114="Alta",AD114="Catastrófico"),AND(AB114="Muy Alta",AD114="Catastrófico")),"Extremo","")))),"")</f>
        <v/>
      </c>
      <c r="AG114" s="124"/>
      <c r="AH114" s="148"/>
      <c r="AI114" s="140"/>
      <c r="AJ114" s="138"/>
      <c r="AK114" s="149"/>
      <c r="AL114" s="131" t="s">
        <v>234</v>
      </c>
      <c r="AM114" s="120" t="s">
        <v>237</v>
      </c>
      <c r="AN114" s="121" t="s">
        <v>39</v>
      </c>
      <c r="AO114" s="257" t="s">
        <v>229</v>
      </c>
    </row>
    <row r="115" spans="1:41" hidden="1" x14ac:dyDescent="0.3">
      <c r="A115" s="301"/>
      <c r="B115" s="301"/>
      <c r="C115" s="245"/>
      <c r="D115" s="247"/>
      <c r="E115" s="249"/>
      <c r="F115" s="317"/>
      <c r="G115" s="255"/>
      <c r="H115" s="255"/>
      <c r="I115" s="257"/>
      <c r="J115" s="259"/>
      <c r="K115" s="261"/>
      <c r="L115" s="262"/>
      <c r="M115" s="263"/>
      <c r="N115" s="262">
        <f>IF(NOT(ISERROR(MATCH(M115,_xlfn.ANCHORARRAY(H123),0))),L125&amp;"Por favor no seleccionar los criterios de impacto",M115)</f>
        <v>0</v>
      </c>
      <c r="O115" s="261"/>
      <c r="P115" s="262"/>
      <c r="Q115" s="264"/>
      <c r="R115" s="119">
        <v>2</v>
      </c>
      <c r="S115" s="146"/>
      <c r="T115" s="123" t="str">
        <f>IF(OR(U115="Preventivo",U115="Detectivo"),"Probabilidad",IF(U115="Correctivo","Impacto",""))</f>
        <v/>
      </c>
      <c r="U115" s="124"/>
      <c r="V115" s="124"/>
      <c r="W115" s="125" t="str">
        <f t="shared" ref="W115:W119" si="139">IF(AND(U115="Preventivo",V115="Automático"),"50%",IF(AND(U115="Preventivo",V115="Manual"),"40%",IF(AND(U115="Detectivo",V115="Automático"),"40%",IF(AND(U115="Detectivo",V115="Manual"),"30%",IF(AND(U115="Correctivo",V115="Automático"),"35%",IF(AND(U115="Correctivo",V115="Manual"),"25%",""))))))</f>
        <v/>
      </c>
      <c r="X115" s="124"/>
      <c r="Y115" s="124"/>
      <c r="Z115" s="124"/>
      <c r="AA115" s="126" t="str">
        <f>IFERROR(IF(AND(T114="Probabilidad",T115="Probabilidad"),(AC114-(+AC114*W115)),IF(T115="Probabilidad",(L114-(+L114*W115)),IF(T115="Impacto",AC114,""))),"")</f>
        <v/>
      </c>
      <c r="AB115" s="127" t="str">
        <f t="shared" ref="AB115:AB119" si="140">IFERROR(IF(AA115="","",IF(AA115&lt;=0.2,"Muy Baja",IF(AA115&lt;=0.4,"Baja",IF(AA115&lt;=0.6,"Media",IF(AA115&lt;=0.8,"Alta","Muy Alta"))))),"")</f>
        <v/>
      </c>
      <c r="AC115" s="125" t="str">
        <f t="shared" ref="AC115:AC119" si="141">+AA115</f>
        <v/>
      </c>
      <c r="AD115" s="127" t="str">
        <f t="shared" ref="AD115:AD119" si="142">IFERROR(IF(AE115="","",IF(AE115&lt;=0.2,"Leve",IF(AE115&lt;=0.4,"Menor",IF(AE115&lt;=0.6,"Moderado",IF(AE115&lt;=0.8,"Mayor","Catastrófico"))))),"")</f>
        <v/>
      </c>
      <c r="AE115" s="125" t="str">
        <f>IFERROR(IF(AND(T114="Impacto",T115="Impacto"),(AE108-(+AE108*W115)),IF(T115="Impacto",($P$72-(+$P$72*W115)),IF(T115="Probabilidad",AE108,""))),"")</f>
        <v/>
      </c>
      <c r="AF115" s="128" t="str">
        <f t="shared" ref="AF115:AF116" si="143">IFERROR(IF(OR(AND(AB115="Muy Baja",AD115="Leve"),AND(AB115="Muy Baja",AD115="Menor"),AND(AB115="Baja",AD115="Leve")),"Bajo",IF(OR(AND(AB115="Muy baja",AD115="Moderado"),AND(AB115="Baja",AD115="Menor"),AND(AB115="Baja",AD115="Moderado"),AND(AB115="Media",AD115="Leve"),AND(AB115="Media",AD115="Menor"),AND(AB115="Media",AD115="Moderado"),AND(AB115="Alta",AD115="Leve"),AND(AB115="Alta",AD115="Menor")),"Moderado",IF(OR(AND(AB115="Muy Baja",AD115="Mayor"),AND(AB115="Baja",AD115="Mayor"),AND(AB115="Media",AD115="Mayor"),AND(AB115="Alta",AD115="Moderado"),AND(AB115="Alta",AD115="Mayor"),AND(AB115="Muy Alta",AD115="Leve"),AND(AB115="Muy Alta",AD115="Menor"),AND(AB115="Muy Alta",AD115="Moderado"),AND(AB115="Muy Alta",AD115="Mayor")),"Alto",IF(OR(AND(AB115="Muy Baja",AD115="Catastrófico"),AND(AB115="Baja",AD115="Catastrófico"),AND(AB115="Media",AD115="Catastrófico"),AND(AB115="Alta",AD115="Catastrófico"),AND(AB115="Muy Alta",AD115="Catastrófico")),"Extremo","")))),"")</f>
        <v/>
      </c>
      <c r="AG115" s="124"/>
      <c r="AH115" s="148"/>
      <c r="AI115" s="140"/>
      <c r="AJ115" s="140"/>
      <c r="AK115" s="149"/>
      <c r="AL115" s="131">
        <v>45323</v>
      </c>
      <c r="AM115" s="120"/>
      <c r="AN115" s="121" t="s">
        <v>39</v>
      </c>
      <c r="AO115" s="257"/>
    </row>
    <row r="116" spans="1:41" hidden="1" x14ac:dyDescent="0.3">
      <c r="A116" s="301"/>
      <c r="B116" s="301"/>
      <c r="C116" s="245"/>
      <c r="D116" s="247"/>
      <c r="E116" s="249"/>
      <c r="F116" s="317"/>
      <c r="G116" s="255"/>
      <c r="H116" s="255"/>
      <c r="I116" s="257"/>
      <c r="J116" s="259"/>
      <c r="K116" s="261"/>
      <c r="L116" s="262"/>
      <c r="M116" s="263"/>
      <c r="N116" s="262">
        <f>IF(NOT(ISERROR(MATCH(M116,_xlfn.ANCHORARRAY(H124),0))),L126&amp;"Por favor no seleccionar los criterios de impacto",M116)</f>
        <v>0</v>
      </c>
      <c r="O116" s="261"/>
      <c r="P116" s="262"/>
      <c r="Q116" s="264"/>
      <c r="R116" s="119">
        <v>3</v>
      </c>
      <c r="S116" s="147"/>
      <c r="T116" s="123" t="str">
        <f>IF(OR(U116="Preventivo",U116="Detectivo"),"Probabilidad",IF(U116="Correctivo","Impacto",""))</f>
        <v/>
      </c>
      <c r="U116" s="124"/>
      <c r="V116" s="124"/>
      <c r="W116" s="125" t="str">
        <f t="shared" si="139"/>
        <v/>
      </c>
      <c r="X116" s="124"/>
      <c r="Y116" s="124"/>
      <c r="Z116" s="124"/>
      <c r="AA116" s="126" t="str">
        <f>IFERROR(IF(AND(T115="Probabilidad",T116="Probabilidad"),(AC115-(+AC115*W116)),IF(AND(T115="Impacto",T116="Probabilidad"),(AC114-(+AC114*W116)),IF(T116="Impacto",AC115,""))),"")</f>
        <v/>
      </c>
      <c r="AB116" s="127" t="str">
        <f t="shared" si="140"/>
        <v/>
      </c>
      <c r="AC116" s="125" t="str">
        <f t="shared" si="141"/>
        <v/>
      </c>
      <c r="AD116" s="127" t="str">
        <f t="shared" si="142"/>
        <v/>
      </c>
      <c r="AE116" s="125" t="str">
        <f>IFERROR(IF(AND(T115="Impacto",T116="Impacto"),(AE115-(+AE115*W116)),IF(AND(T115="Probabilidad",T116="Impacto"),(AE114-(+AE114*W116)),IF(T116="Probabilidad",AE115,""))),"")</f>
        <v/>
      </c>
      <c r="AF116" s="128" t="str">
        <f t="shared" si="143"/>
        <v/>
      </c>
      <c r="AG116" s="124"/>
      <c r="AH116" s="148"/>
      <c r="AI116" s="140"/>
      <c r="AJ116" s="140"/>
      <c r="AK116" s="139"/>
      <c r="AL116" s="131" t="s">
        <v>234</v>
      </c>
      <c r="AM116" s="120" t="s">
        <v>237</v>
      </c>
      <c r="AN116" s="121" t="s">
        <v>39</v>
      </c>
      <c r="AO116" s="257"/>
    </row>
    <row r="117" spans="1:41" hidden="1" x14ac:dyDescent="0.3">
      <c r="A117" s="301"/>
      <c r="B117" s="301"/>
      <c r="C117" s="245"/>
      <c r="D117" s="247"/>
      <c r="E117" s="249"/>
      <c r="F117" s="317"/>
      <c r="G117" s="255"/>
      <c r="H117" s="255"/>
      <c r="I117" s="257"/>
      <c r="J117" s="259"/>
      <c r="K117" s="261"/>
      <c r="L117" s="262"/>
      <c r="M117" s="263"/>
      <c r="N117" s="262">
        <f>IF(NOT(ISERROR(MATCH(M117,_xlfn.ANCHORARRAY(H125),0))),L127&amp;"Por favor no seleccionar los criterios de impacto",M117)</f>
        <v>0</v>
      </c>
      <c r="O117" s="261"/>
      <c r="P117" s="262"/>
      <c r="Q117" s="264"/>
      <c r="R117" s="119">
        <v>4</v>
      </c>
      <c r="S117" s="146"/>
      <c r="T117" s="123" t="str">
        <f t="shared" ref="T117:T119" si="144">IF(OR(U117="Preventivo",U117="Detectivo"),"Probabilidad",IF(U117="Correctivo","Impacto",""))</f>
        <v/>
      </c>
      <c r="U117" s="124"/>
      <c r="V117" s="124"/>
      <c r="W117" s="125" t="str">
        <f t="shared" si="139"/>
        <v/>
      </c>
      <c r="X117" s="124"/>
      <c r="Y117" s="124"/>
      <c r="Z117" s="124"/>
      <c r="AA117" s="126" t="str">
        <f t="shared" ref="AA117:AA119" si="145">IFERROR(IF(AND(T116="Probabilidad",T117="Probabilidad"),(AC116-(+AC116*W117)),IF(AND(T116="Impacto",T117="Probabilidad"),(AC115-(+AC115*W117)),IF(T117="Impacto",AC116,""))),"")</f>
        <v/>
      </c>
      <c r="AB117" s="127" t="str">
        <f t="shared" si="140"/>
        <v/>
      </c>
      <c r="AC117" s="125" t="str">
        <f t="shared" si="141"/>
        <v/>
      </c>
      <c r="AD117" s="127" t="str">
        <f t="shared" si="142"/>
        <v/>
      </c>
      <c r="AE117" s="125" t="str">
        <f t="shared" ref="AE117:AE119" si="146">IFERROR(IF(AND(T116="Impacto",T117="Impacto"),(AE116-(+AE116*W117)),IF(AND(T116="Probabilidad",T117="Impacto"),(AE115-(+AE115*W117)),IF(T117="Probabilidad",AE116,""))),"")</f>
        <v/>
      </c>
      <c r="AF117" s="128" t="str">
        <f>IFERROR(IF(OR(AND(AB117="Muy Baja",AD117="Leve"),AND(AB117="Muy Baja",AD117="Menor"),AND(AB117="Baja",AD117="Leve")),"Bajo",IF(OR(AND(AB117="Muy baja",AD117="Moderado"),AND(AB117="Baja",AD117="Menor"),AND(AB117="Baja",AD117="Moderado"),AND(AB117="Media",AD117="Leve"),AND(AB117="Media",AD117="Menor"),AND(AB117="Media",AD117="Moderado"),AND(AB117="Alta",AD117="Leve"),AND(AB117="Alta",AD117="Menor")),"Moderado",IF(OR(AND(AB117="Muy Baja",AD117="Mayor"),AND(AB117="Baja",AD117="Mayor"),AND(AB117="Media",AD117="Mayor"),AND(AB117="Alta",AD117="Moderado"),AND(AB117="Alta",AD117="Mayor"),AND(AB117="Muy Alta",AD117="Leve"),AND(AB117="Muy Alta",AD117="Menor"),AND(AB117="Muy Alta",AD117="Moderado"),AND(AB117="Muy Alta",AD117="Mayor")),"Alto",IF(OR(AND(AB117="Muy Baja",AD117="Catastrófico"),AND(AB117="Baja",AD117="Catastrófico"),AND(AB117="Media",AD117="Catastrófico"),AND(AB117="Alta",AD117="Catastrófico"),AND(AB117="Muy Alta",AD117="Catastrófico")),"Extremo","")))),"")</f>
        <v/>
      </c>
      <c r="AG117" s="124"/>
      <c r="AH117" s="148"/>
      <c r="AI117" s="120"/>
      <c r="AJ117" s="121"/>
      <c r="AK117" s="131"/>
      <c r="AL117" s="131"/>
      <c r="AM117" s="120"/>
      <c r="AN117" s="121"/>
      <c r="AO117" s="257"/>
    </row>
    <row r="118" spans="1:41" hidden="1" x14ac:dyDescent="0.3">
      <c r="A118" s="301"/>
      <c r="B118" s="301"/>
      <c r="C118" s="245"/>
      <c r="D118" s="247"/>
      <c r="E118" s="249"/>
      <c r="F118" s="317"/>
      <c r="G118" s="255"/>
      <c r="H118" s="255"/>
      <c r="I118" s="257"/>
      <c r="J118" s="259"/>
      <c r="K118" s="261"/>
      <c r="L118" s="262"/>
      <c r="M118" s="263"/>
      <c r="N118" s="262">
        <f>IF(NOT(ISERROR(MATCH(M118,_xlfn.ANCHORARRAY(H126),0))),L128&amp;"Por favor no seleccionar los criterios de impacto",M118)</f>
        <v>0</v>
      </c>
      <c r="O118" s="261"/>
      <c r="P118" s="262"/>
      <c r="Q118" s="264"/>
      <c r="R118" s="119">
        <v>5</v>
      </c>
      <c r="S118" s="146"/>
      <c r="T118" s="123" t="str">
        <f t="shared" si="144"/>
        <v/>
      </c>
      <c r="U118" s="124"/>
      <c r="V118" s="124"/>
      <c r="W118" s="125" t="str">
        <f t="shared" si="139"/>
        <v/>
      </c>
      <c r="X118" s="124"/>
      <c r="Y118" s="124"/>
      <c r="Z118" s="124"/>
      <c r="AA118" s="126" t="str">
        <f t="shared" si="145"/>
        <v/>
      </c>
      <c r="AB118" s="127" t="str">
        <f t="shared" si="140"/>
        <v/>
      </c>
      <c r="AC118" s="125" t="str">
        <f t="shared" si="141"/>
        <v/>
      </c>
      <c r="AD118" s="127" t="str">
        <f t="shared" si="142"/>
        <v/>
      </c>
      <c r="AE118" s="125" t="str">
        <f t="shared" si="146"/>
        <v/>
      </c>
      <c r="AF118" s="128" t="str">
        <f t="shared" ref="AF118:AF119" si="147">IFERROR(IF(OR(AND(AB118="Muy Baja",AD118="Leve"),AND(AB118="Muy Baja",AD118="Menor"),AND(AB118="Baja",AD118="Leve")),"Bajo",IF(OR(AND(AB118="Muy baja",AD118="Moderado"),AND(AB118="Baja",AD118="Menor"),AND(AB118="Baja",AD118="Moderado"),AND(AB118="Media",AD118="Leve"),AND(AB118="Media",AD118="Menor"),AND(AB118="Media",AD118="Moderado"),AND(AB118="Alta",AD118="Leve"),AND(AB118="Alta",AD118="Menor")),"Moderado",IF(OR(AND(AB118="Muy Baja",AD118="Mayor"),AND(AB118="Baja",AD118="Mayor"),AND(AB118="Media",AD118="Mayor"),AND(AB118="Alta",AD118="Moderado"),AND(AB118="Alta",AD118="Mayor"),AND(AB118="Muy Alta",AD118="Leve"),AND(AB118="Muy Alta",AD118="Menor"),AND(AB118="Muy Alta",AD118="Moderado"),AND(AB118="Muy Alta",AD118="Mayor")),"Alto",IF(OR(AND(AB118="Muy Baja",AD118="Catastrófico"),AND(AB118="Baja",AD118="Catastrófico"),AND(AB118="Media",AD118="Catastrófico"),AND(AB118="Alta",AD118="Catastrófico"),AND(AB118="Muy Alta",AD118="Catastrófico")),"Extremo","")))),"")</f>
        <v/>
      </c>
      <c r="AG118" s="124"/>
      <c r="AH118" s="148"/>
      <c r="AI118" s="120"/>
      <c r="AJ118" s="121"/>
      <c r="AK118" s="131"/>
      <c r="AL118" s="131"/>
      <c r="AM118" s="120"/>
      <c r="AN118" s="121"/>
      <c r="AO118" s="257"/>
    </row>
    <row r="119" spans="1:41" hidden="1" x14ac:dyDescent="0.3">
      <c r="A119" s="301"/>
      <c r="B119" s="301"/>
      <c r="C119" s="246"/>
      <c r="D119" s="247"/>
      <c r="E119" s="250"/>
      <c r="F119" s="318"/>
      <c r="G119" s="256"/>
      <c r="H119" s="256"/>
      <c r="I119" s="257"/>
      <c r="J119" s="260"/>
      <c r="K119" s="261"/>
      <c r="L119" s="262"/>
      <c r="M119" s="263"/>
      <c r="N119" s="262">
        <f>IF(NOT(ISERROR(MATCH(M119,_xlfn.ANCHORARRAY(H127),0))),L129&amp;"Por favor no seleccionar los criterios de impacto",M119)</f>
        <v>0</v>
      </c>
      <c r="O119" s="261"/>
      <c r="P119" s="262"/>
      <c r="Q119" s="264"/>
      <c r="R119" s="119">
        <v>6</v>
      </c>
      <c r="S119" s="146"/>
      <c r="T119" s="123" t="str">
        <f t="shared" si="144"/>
        <v/>
      </c>
      <c r="U119" s="124"/>
      <c r="V119" s="124"/>
      <c r="W119" s="125" t="str">
        <f t="shared" si="139"/>
        <v/>
      </c>
      <c r="X119" s="124"/>
      <c r="Y119" s="124"/>
      <c r="Z119" s="124"/>
      <c r="AA119" s="126" t="str">
        <f t="shared" si="145"/>
        <v/>
      </c>
      <c r="AB119" s="127" t="str">
        <f t="shared" si="140"/>
        <v/>
      </c>
      <c r="AC119" s="125" t="str">
        <f t="shared" si="141"/>
        <v/>
      </c>
      <c r="AD119" s="127" t="str">
        <f t="shared" si="142"/>
        <v/>
      </c>
      <c r="AE119" s="125" t="str">
        <f t="shared" si="146"/>
        <v/>
      </c>
      <c r="AF119" s="128" t="str">
        <f t="shared" si="147"/>
        <v/>
      </c>
      <c r="AG119" s="124"/>
      <c r="AH119" s="148"/>
      <c r="AI119" s="120"/>
      <c r="AJ119" s="121"/>
      <c r="AK119" s="131"/>
      <c r="AL119" s="131"/>
      <c r="AM119" s="120"/>
      <c r="AN119" s="121"/>
      <c r="AO119" s="257"/>
    </row>
    <row r="120" spans="1:41" hidden="1" x14ac:dyDescent="0.3">
      <c r="A120" s="301"/>
      <c r="B120" s="301"/>
      <c r="C120" s="244">
        <v>19</v>
      </c>
      <c r="D120" s="247"/>
      <c r="E120" s="248"/>
      <c r="F120" s="316"/>
      <c r="G120" s="254"/>
      <c r="H120" s="254"/>
      <c r="I120" s="257"/>
      <c r="J120" s="258"/>
      <c r="K120" s="261" t="str">
        <f t="shared" ref="K120:K180" si="148">IF(J120&lt;=0,"",IF(J120&lt;=2,"Muy Baja",IF(J120&lt;=24,"Baja",IF(J120&lt;=500,"Media",IF(J120&lt;=5000,"Alta","Muy Alta")))))</f>
        <v/>
      </c>
      <c r="L120" s="262" t="str">
        <f>IF(K120="","",IF(K120="Muy Baja",0.2,IF(K120="Baja",0.4,IF(K120="Media",0.6,IF(K120="Alta",0.8,IF(K120="Muy Alta",1,))))))</f>
        <v/>
      </c>
      <c r="M120" s="263"/>
      <c r="N120" s="262">
        <f>IF(NOT(ISERROR(MATCH(M120,'Tabla Impacto'!$B$221:$B$223,0))),'Tabla Impacto'!$F$223&amp;"Por favor no seleccionar los criterios de impacto(Afectación Económica o presupuestal y Pérdida Reputacional)",M120)</f>
        <v>0</v>
      </c>
      <c r="O120" s="261" t="str">
        <f>IF(OR(N120='Tabla Impacto'!$C$11,N120='Tabla Impacto'!$D$11),"Leve",IF(OR(N120='Tabla Impacto'!$C$12,N120='Tabla Impacto'!$D$12),"Menor",IF(OR(N120='Tabla Impacto'!$C$13,N120='Tabla Impacto'!$D$13),"Moderado",IF(OR(N120='Tabla Impacto'!$C$14,N120='Tabla Impacto'!$D$14),"Mayor",IF(OR(N120='Tabla Impacto'!$C$15,N120='Tabla Impacto'!$D$15),"Catastrófico","")))))</f>
        <v/>
      </c>
      <c r="P120" s="262" t="str">
        <f>IF(O120="","",IF(O120="Leve",0.2,IF(O120="Menor",0.4,IF(O120="Moderado",0.6,IF(O120="Mayor",0.8,IF(O120="Catastrófico",1,))))))</f>
        <v/>
      </c>
      <c r="Q120" s="264" t="str">
        <f>IF(OR(AND(K120="Muy Baja",O120="Leve"),AND(K120="Muy Baja",O120="Menor"),AND(K120="Baja",O120="Leve")),"Bajo",IF(OR(AND(K120="Muy baja",O120="Moderado"),AND(K120="Baja",O120="Menor"),AND(K120="Baja",O120="Moderado"),AND(K120="Media",O120="Leve"),AND(K120="Media",O120="Menor"),AND(K120="Media",O120="Moderado"),AND(K120="Alta",O120="Leve"),AND(K120="Alta",O120="Menor")),"Moderado",IF(OR(AND(K120="Muy Baja",O120="Mayor"),AND(K120="Baja",O120="Mayor"),AND(K120="Media",O120="Mayor"),AND(K120="Alta",O120="Moderado"),AND(K120="Alta",O120="Mayor"),AND(K120="Muy Alta",O120="Leve"),AND(K120="Muy Alta",O120="Menor"),AND(K120="Muy Alta",O120="Moderado"),AND(K120="Muy Alta",O120="Mayor")),"Alto",IF(OR(AND(K120="Muy Baja",O120="Catastrófico"),AND(K120="Baja",O120="Catastrófico"),AND(K120="Media",O120="Catastrófico"),AND(K120="Alta",O120="Catastrófico"),AND(K120="Muy Alta",O120="Catastrófico")),"Extremo",""))))</f>
        <v/>
      </c>
      <c r="R120" s="119">
        <v>1</v>
      </c>
      <c r="S120" s="146"/>
      <c r="T120" s="123" t="str">
        <f>IF(OR(U120="Preventivo",U120="Detectivo"),"Probabilidad",IF(U120="Correctivo","Impacto",""))</f>
        <v/>
      </c>
      <c r="U120" s="124"/>
      <c r="V120" s="124"/>
      <c r="W120" s="125" t="str">
        <f>IF(AND(U120="Preventivo",V120="Automático"),"50%",IF(AND(U120="Preventivo",V120="Manual"),"40%",IF(AND(U120="Detectivo",V120="Automático"),"40%",IF(AND(U120="Detectivo",V120="Manual"),"30%",IF(AND(U120="Correctivo",V120="Automático"),"35%",IF(AND(U120="Correctivo",V120="Manual"),"25%",""))))))</f>
        <v/>
      </c>
      <c r="X120" s="124"/>
      <c r="Y120" s="124"/>
      <c r="Z120" s="124"/>
      <c r="AA120" s="126" t="str">
        <f>IFERROR(IF(T120="Probabilidad",(L120-(+L120*W120)),IF(T120="Impacto",L120,"")),"")</f>
        <v/>
      </c>
      <c r="AB120" s="127" t="str">
        <f>IFERROR(IF(AA120="","",IF(AA120&lt;=0.2,"Muy Baja",IF(AA120&lt;=0.4,"Baja",IF(AA120&lt;=0.6,"Media",IF(AA120&lt;=0.8,"Alta","Muy Alta"))))),"")</f>
        <v/>
      </c>
      <c r="AC120" s="125" t="str">
        <f>+AA120</f>
        <v/>
      </c>
      <c r="AD120" s="127" t="str">
        <f>IFERROR(IF(AE120="","",IF(AE120&lt;=0.2,"Leve",IF(AE120&lt;=0.4,"Menor",IF(AE120&lt;=0.6,"Moderado",IF(AE120&lt;=0.8,"Mayor","Catastrófico"))))),"")</f>
        <v/>
      </c>
      <c r="AE120" s="125" t="str">
        <f>IFERROR(IF(T120="Impacto",(P120-(+P120*W120)),IF(T120="Probabilidad",P120,"")),"")</f>
        <v/>
      </c>
      <c r="AF120" s="128" t="str">
        <f>IFERROR(IF(OR(AND(AB120="Muy Baja",AD120="Leve"),AND(AB120="Muy Baja",AD120="Menor"),AND(AB120="Baja",AD120="Leve")),"Bajo",IF(OR(AND(AB120="Muy baja",AD120="Moderado"),AND(AB120="Baja",AD120="Menor"),AND(AB120="Baja",AD120="Moderado"),AND(AB120="Media",AD120="Leve"),AND(AB120="Media",AD120="Menor"),AND(AB120="Media",AD120="Moderado"),AND(AB120="Alta",AD120="Leve"),AND(AB120="Alta",AD120="Menor")),"Moderado",IF(OR(AND(AB120="Muy Baja",AD120="Mayor"),AND(AB120="Baja",AD120="Mayor"),AND(AB120="Media",AD120="Mayor"),AND(AB120="Alta",AD120="Moderado"),AND(AB120="Alta",AD120="Mayor"),AND(AB120="Muy Alta",AD120="Leve"),AND(AB120="Muy Alta",AD120="Menor"),AND(AB120="Muy Alta",AD120="Moderado"),AND(AB120="Muy Alta",AD120="Mayor")),"Alto",IF(OR(AND(AB120="Muy Baja",AD120="Catastrófico"),AND(AB120="Baja",AD120="Catastrófico"),AND(AB120="Media",AD120="Catastrófico"),AND(AB120="Alta",AD120="Catastrófico"),AND(AB120="Muy Alta",AD120="Catastrófico")),"Extremo","")))),"")</f>
        <v/>
      </c>
      <c r="AG120" s="124"/>
      <c r="AH120" s="148"/>
      <c r="AI120" s="140"/>
      <c r="AJ120" s="138"/>
      <c r="AK120" s="139"/>
      <c r="AL120" s="131" t="s">
        <v>234</v>
      </c>
      <c r="AM120" s="120" t="s">
        <v>238</v>
      </c>
      <c r="AN120" s="121" t="s">
        <v>39</v>
      </c>
      <c r="AO120" s="257" t="s">
        <v>230</v>
      </c>
    </row>
    <row r="121" spans="1:41" hidden="1" x14ac:dyDescent="0.3">
      <c r="A121" s="301"/>
      <c r="B121" s="301"/>
      <c r="C121" s="245"/>
      <c r="D121" s="247"/>
      <c r="E121" s="249"/>
      <c r="F121" s="317"/>
      <c r="G121" s="255"/>
      <c r="H121" s="255"/>
      <c r="I121" s="257"/>
      <c r="J121" s="259"/>
      <c r="K121" s="261"/>
      <c r="L121" s="262"/>
      <c r="M121" s="263"/>
      <c r="N121" s="262">
        <f>IF(NOT(ISERROR(MATCH(M121,_xlfn.ANCHORARRAY(H129),0))),L131&amp;"Por favor no seleccionar los criterios de impacto",M121)</f>
        <v>0</v>
      </c>
      <c r="O121" s="261"/>
      <c r="P121" s="262"/>
      <c r="Q121" s="264"/>
      <c r="R121" s="119">
        <v>2</v>
      </c>
      <c r="S121" s="152"/>
      <c r="T121" s="123" t="str">
        <f>IF(OR(U121="Preventivo",U121="Detectivo"),"Probabilidad",IF(U121="Correctivo","Impacto",""))</f>
        <v/>
      </c>
      <c r="U121" s="124"/>
      <c r="V121" s="124"/>
      <c r="W121" s="125" t="str">
        <f t="shared" ref="W121:W125" si="149">IF(AND(U121="Preventivo",V121="Automático"),"50%",IF(AND(U121="Preventivo",V121="Manual"),"40%",IF(AND(U121="Detectivo",V121="Automático"),"40%",IF(AND(U121="Detectivo",V121="Manual"),"30%",IF(AND(U121="Correctivo",V121="Automático"),"35%",IF(AND(U121="Correctivo",V121="Manual"),"25%",""))))))</f>
        <v/>
      </c>
      <c r="X121" s="124"/>
      <c r="Y121" s="124"/>
      <c r="Z121" s="124"/>
      <c r="AA121" s="126" t="str">
        <f>IFERROR(IF(AND(T120="Probabilidad",T121="Probabilidad"),(AC120-(+AC120*W121)),IF(T121="Probabilidad",(L120-(+L120*W121)),IF(T121="Impacto",AC120,""))),"")</f>
        <v/>
      </c>
      <c r="AB121" s="127" t="str">
        <f t="shared" ref="AB121:AB125" si="150">IFERROR(IF(AA121="","",IF(AA121&lt;=0.2,"Muy Baja",IF(AA121&lt;=0.4,"Baja",IF(AA121&lt;=0.6,"Media",IF(AA121&lt;=0.8,"Alta","Muy Alta"))))),"")</f>
        <v/>
      </c>
      <c r="AC121" s="125" t="str">
        <f t="shared" ref="AC121:AC125" si="151">+AA121</f>
        <v/>
      </c>
      <c r="AD121" s="127" t="str">
        <f t="shared" ref="AD121:AD125" si="152">IFERROR(IF(AE121="","",IF(AE121&lt;=0.2,"Leve",IF(AE121&lt;=0.4,"Menor",IF(AE121&lt;=0.6,"Moderado",IF(AE121&lt;=0.8,"Mayor","Catastrófico"))))),"")</f>
        <v/>
      </c>
      <c r="AE121" s="125" t="str">
        <f>IFERROR(IF(AND(T120="Impacto",T121="Impacto"),(AE114-(+AE114*W121)),IF(T121="Impacto",($P$72-(+$P$72*W121)),IF(T121="Probabilidad",AE114,""))),"")</f>
        <v/>
      </c>
      <c r="AF121" s="128" t="str">
        <f t="shared" ref="AF121:AF122" si="153">IFERROR(IF(OR(AND(AB121="Muy Baja",AD121="Leve"),AND(AB121="Muy Baja",AD121="Menor"),AND(AB121="Baja",AD121="Leve")),"Bajo",IF(OR(AND(AB121="Muy baja",AD121="Moderado"),AND(AB121="Baja",AD121="Menor"),AND(AB121="Baja",AD121="Moderado"),AND(AB121="Media",AD121="Leve"),AND(AB121="Media",AD121="Menor"),AND(AB121="Media",AD121="Moderado"),AND(AB121="Alta",AD121="Leve"),AND(AB121="Alta",AD121="Menor")),"Moderado",IF(OR(AND(AB121="Muy Baja",AD121="Mayor"),AND(AB121="Baja",AD121="Mayor"),AND(AB121="Media",AD121="Mayor"),AND(AB121="Alta",AD121="Moderado"),AND(AB121="Alta",AD121="Mayor"),AND(AB121="Muy Alta",AD121="Leve"),AND(AB121="Muy Alta",AD121="Menor"),AND(AB121="Muy Alta",AD121="Moderado"),AND(AB121="Muy Alta",AD121="Mayor")),"Alto",IF(OR(AND(AB121="Muy Baja",AD121="Catastrófico"),AND(AB121="Baja",AD121="Catastrófico"),AND(AB121="Media",AD121="Catastrófico"),AND(AB121="Alta",AD121="Catastrófico"),AND(AB121="Muy Alta",AD121="Catastrófico")),"Extremo","")))),"")</f>
        <v/>
      </c>
      <c r="AG121" s="124"/>
      <c r="AH121" s="148"/>
      <c r="AI121" s="140"/>
      <c r="AJ121" s="138"/>
      <c r="AK121" s="139"/>
      <c r="AL121" s="131" t="s">
        <v>234</v>
      </c>
      <c r="AM121" s="120" t="s">
        <v>238</v>
      </c>
      <c r="AN121" s="121" t="s">
        <v>39</v>
      </c>
      <c r="AO121" s="257"/>
    </row>
    <row r="122" spans="1:41" hidden="1" x14ac:dyDescent="0.3">
      <c r="A122" s="301"/>
      <c r="B122" s="301"/>
      <c r="C122" s="245"/>
      <c r="D122" s="247"/>
      <c r="E122" s="249"/>
      <c r="F122" s="317"/>
      <c r="G122" s="255"/>
      <c r="H122" s="255"/>
      <c r="I122" s="257"/>
      <c r="J122" s="259"/>
      <c r="K122" s="261"/>
      <c r="L122" s="262"/>
      <c r="M122" s="263"/>
      <c r="N122" s="262">
        <f>IF(NOT(ISERROR(MATCH(M122,_xlfn.ANCHORARRAY(H130),0))),L132&amp;"Por favor no seleccionar los criterios de impacto",M122)</f>
        <v>0</v>
      </c>
      <c r="O122" s="261"/>
      <c r="P122" s="262"/>
      <c r="Q122" s="264"/>
      <c r="R122" s="119">
        <v>3</v>
      </c>
      <c r="S122" s="147"/>
      <c r="T122" s="123" t="str">
        <f>IF(OR(U122="Preventivo",U122="Detectivo"),"Probabilidad",IF(U122="Correctivo","Impacto",""))</f>
        <v/>
      </c>
      <c r="U122" s="124"/>
      <c r="V122" s="124"/>
      <c r="W122" s="125" t="str">
        <f t="shared" si="149"/>
        <v/>
      </c>
      <c r="X122" s="124"/>
      <c r="Y122" s="124"/>
      <c r="Z122" s="124"/>
      <c r="AA122" s="126" t="str">
        <f>IFERROR(IF(AND(T121="Probabilidad",T122="Probabilidad"),(AC121-(+AC121*W122)),IF(AND(T121="Impacto",T122="Probabilidad"),(AC120-(+AC120*W122)),IF(T122="Impacto",AC121,""))),"")</f>
        <v/>
      </c>
      <c r="AB122" s="127" t="str">
        <f t="shared" si="150"/>
        <v/>
      </c>
      <c r="AC122" s="125" t="str">
        <f t="shared" si="151"/>
        <v/>
      </c>
      <c r="AD122" s="127" t="str">
        <f t="shared" si="152"/>
        <v/>
      </c>
      <c r="AE122" s="125" t="str">
        <f>IFERROR(IF(AND(T121="Impacto",T122="Impacto"),(AE121-(+AE121*W122)),IF(AND(T121="Probabilidad",T122="Impacto"),(AE120-(+AE120*W122)),IF(T122="Probabilidad",AE121,""))),"")</f>
        <v/>
      </c>
      <c r="AF122" s="128" t="str">
        <f t="shared" si="153"/>
        <v/>
      </c>
      <c r="AG122" s="124"/>
      <c r="AH122" s="148"/>
      <c r="AI122" s="140"/>
      <c r="AJ122" s="140"/>
      <c r="AK122" s="139"/>
      <c r="AL122" s="131" t="s">
        <v>234</v>
      </c>
      <c r="AM122" s="120" t="s">
        <v>238</v>
      </c>
      <c r="AN122" s="121" t="s">
        <v>39</v>
      </c>
      <c r="AO122" s="257"/>
    </row>
    <row r="123" spans="1:41" hidden="1" x14ac:dyDescent="0.3">
      <c r="A123" s="301"/>
      <c r="B123" s="301"/>
      <c r="C123" s="245"/>
      <c r="D123" s="247"/>
      <c r="E123" s="249"/>
      <c r="F123" s="317"/>
      <c r="G123" s="255"/>
      <c r="H123" s="255"/>
      <c r="I123" s="257"/>
      <c r="J123" s="259"/>
      <c r="K123" s="261"/>
      <c r="L123" s="262"/>
      <c r="M123" s="263"/>
      <c r="N123" s="262">
        <f>IF(NOT(ISERROR(MATCH(M123,_xlfn.ANCHORARRAY(H131),0))),L133&amp;"Por favor no seleccionar los criterios de impacto",M123)</f>
        <v>0</v>
      </c>
      <c r="O123" s="261"/>
      <c r="P123" s="262"/>
      <c r="Q123" s="264"/>
      <c r="R123" s="119">
        <v>4</v>
      </c>
      <c r="S123" s="146"/>
      <c r="T123" s="123" t="str">
        <f t="shared" ref="T123:T125" si="154">IF(OR(U123="Preventivo",U123="Detectivo"),"Probabilidad",IF(U123="Correctivo","Impacto",""))</f>
        <v/>
      </c>
      <c r="U123" s="124"/>
      <c r="V123" s="124"/>
      <c r="W123" s="125" t="str">
        <f t="shared" si="149"/>
        <v/>
      </c>
      <c r="X123" s="124"/>
      <c r="Y123" s="124"/>
      <c r="Z123" s="124"/>
      <c r="AA123" s="126" t="str">
        <f t="shared" ref="AA123:AA125" si="155">IFERROR(IF(AND(T122="Probabilidad",T123="Probabilidad"),(AC122-(+AC122*W123)),IF(AND(T122="Impacto",T123="Probabilidad"),(AC121-(+AC121*W123)),IF(T123="Impacto",AC122,""))),"")</f>
        <v/>
      </c>
      <c r="AB123" s="127" t="str">
        <f t="shared" si="150"/>
        <v/>
      </c>
      <c r="AC123" s="125" t="str">
        <f t="shared" si="151"/>
        <v/>
      </c>
      <c r="AD123" s="127" t="str">
        <f t="shared" si="152"/>
        <v/>
      </c>
      <c r="AE123" s="125" t="str">
        <f t="shared" ref="AE123:AE125" si="156">IFERROR(IF(AND(T122="Impacto",T123="Impacto"),(AE122-(+AE122*W123)),IF(AND(T122="Probabilidad",T123="Impacto"),(AE121-(+AE121*W123)),IF(T123="Probabilidad",AE122,""))),"")</f>
        <v/>
      </c>
      <c r="AF123" s="128" t="str">
        <f>IFERROR(IF(OR(AND(AB123="Muy Baja",AD123="Leve"),AND(AB123="Muy Baja",AD123="Menor"),AND(AB123="Baja",AD123="Leve")),"Bajo",IF(OR(AND(AB123="Muy baja",AD123="Moderado"),AND(AB123="Baja",AD123="Menor"),AND(AB123="Baja",AD123="Moderado"),AND(AB123="Media",AD123="Leve"),AND(AB123="Media",AD123="Menor"),AND(AB123="Media",AD123="Moderado"),AND(AB123="Alta",AD123="Leve"),AND(AB123="Alta",AD123="Menor")),"Moderado",IF(OR(AND(AB123="Muy Baja",AD123="Mayor"),AND(AB123="Baja",AD123="Mayor"),AND(AB123="Media",AD123="Mayor"),AND(AB123="Alta",AD123="Moderado"),AND(AB123="Alta",AD123="Mayor"),AND(AB123="Muy Alta",AD123="Leve"),AND(AB123="Muy Alta",AD123="Menor"),AND(AB123="Muy Alta",AD123="Moderado"),AND(AB123="Muy Alta",AD123="Mayor")),"Alto",IF(OR(AND(AB123="Muy Baja",AD123="Catastrófico"),AND(AB123="Baja",AD123="Catastrófico"),AND(AB123="Media",AD123="Catastrófico"),AND(AB123="Alta",AD123="Catastrófico"),AND(AB123="Muy Alta",AD123="Catastrófico")),"Extremo","")))),"")</f>
        <v/>
      </c>
      <c r="AG123" s="124"/>
      <c r="AH123" s="148"/>
      <c r="AI123" s="120"/>
      <c r="AJ123" s="121"/>
      <c r="AK123" s="131"/>
      <c r="AL123" s="131"/>
      <c r="AM123" s="120"/>
      <c r="AN123" s="121"/>
      <c r="AO123" s="257"/>
    </row>
    <row r="124" spans="1:41" hidden="1" x14ac:dyDescent="0.3">
      <c r="A124" s="301"/>
      <c r="B124" s="301"/>
      <c r="C124" s="245"/>
      <c r="D124" s="247"/>
      <c r="E124" s="249"/>
      <c r="F124" s="317"/>
      <c r="G124" s="255"/>
      <c r="H124" s="255"/>
      <c r="I124" s="257"/>
      <c r="J124" s="259"/>
      <c r="K124" s="261"/>
      <c r="L124" s="262"/>
      <c r="M124" s="263"/>
      <c r="N124" s="262">
        <f>IF(NOT(ISERROR(MATCH(M124,_xlfn.ANCHORARRAY(H132),0))),L134&amp;"Por favor no seleccionar los criterios de impacto",M124)</f>
        <v>0</v>
      </c>
      <c r="O124" s="261"/>
      <c r="P124" s="262"/>
      <c r="Q124" s="264"/>
      <c r="R124" s="119">
        <v>5</v>
      </c>
      <c r="S124" s="146"/>
      <c r="T124" s="123" t="str">
        <f t="shared" si="154"/>
        <v/>
      </c>
      <c r="U124" s="124"/>
      <c r="V124" s="124"/>
      <c r="W124" s="125" t="str">
        <f t="shared" si="149"/>
        <v/>
      </c>
      <c r="X124" s="124"/>
      <c r="Y124" s="124"/>
      <c r="Z124" s="124"/>
      <c r="AA124" s="126" t="str">
        <f t="shared" si="155"/>
        <v/>
      </c>
      <c r="AB124" s="127" t="str">
        <f t="shared" si="150"/>
        <v/>
      </c>
      <c r="AC124" s="125" t="str">
        <f t="shared" si="151"/>
        <v/>
      </c>
      <c r="AD124" s="127" t="str">
        <f t="shared" si="152"/>
        <v/>
      </c>
      <c r="AE124" s="125" t="str">
        <f t="shared" si="156"/>
        <v/>
      </c>
      <c r="AF124" s="128" t="str">
        <f t="shared" ref="AF124:AF125" si="157">IFERROR(IF(OR(AND(AB124="Muy Baja",AD124="Leve"),AND(AB124="Muy Baja",AD124="Menor"),AND(AB124="Baja",AD124="Leve")),"Bajo",IF(OR(AND(AB124="Muy baja",AD124="Moderado"),AND(AB124="Baja",AD124="Menor"),AND(AB124="Baja",AD124="Moderado"),AND(AB124="Media",AD124="Leve"),AND(AB124="Media",AD124="Menor"),AND(AB124="Media",AD124="Moderado"),AND(AB124="Alta",AD124="Leve"),AND(AB124="Alta",AD124="Menor")),"Moderado",IF(OR(AND(AB124="Muy Baja",AD124="Mayor"),AND(AB124="Baja",AD124="Mayor"),AND(AB124="Media",AD124="Mayor"),AND(AB124="Alta",AD124="Moderado"),AND(AB124="Alta",AD124="Mayor"),AND(AB124="Muy Alta",AD124="Leve"),AND(AB124="Muy Alta",AD124="Menor"),AND(AB124="Muy Alta",AD124="Moderado"),AND(AB124="Muy Alta",AD124="Mayor")),"Alto",IF(OR(AND(AB124="Muy Baja",AD124="Catastrófico"),AND(AB124="Baja",AD124="Catastrófico"),AND(AB124="Media",AD124="Catastrófico"),AND(AB124="Alta",AD124="Catastrófico"),AND(AB124="Muy Alta",AD124="Catastrófico")),"Extremo","")))),"")</f>
        <v/>
      </c>
      <c r="AG124" s="124"/>
      <c r="AH124" s="148"/>
      <c r="AI124" s="120"/>
      <c r="AJ124" s="121"/>
      <c r="AK124" s="131"/>
      <c r="AL124" s="131"/>
      <c r="AM124" s="120"/>
      <c r="AN124" s="121"/>
      <c r="AO124" s="257"/>
    </row>
    <row r="125" spans="1:41" hidden="1" x14ac:dyDescent="0.3">
      <c r="A125" s="301"/>
      <c r="B125" s="301"/>
      <c r="C125" s="246"/>
      <c r="D125" s="247"/>
      <c r="E125" s="250"/>
      <c r="F125" s="318"/>
      <c r="G125" s="256"/>
      <c r="H125" s="256"/>
      <c r="I125" s="257"/>
      <c r="J125" s="260"/>
      <c r="K125" s="261"/>
      <c r="L125" s="262"/>
      <c r="M125" s="263"/>
      <c r="N125" s="262">
        <f>IF(NOT(ISERROR(MATCH(M125,_xlfn.ANCHORARRAY(H133),0))),L135&amp;"Por favor no seleccionar los criterios de impacto",M125)</f>
        <v>0</v>
      </c>
      <c r="O125" s="261"/>
      <c r="P125" s="262"/>
      <c r="Q125" s="264"/>
      <c r="R125" s="119">
        <v>6</v>
      </c>
      <c r="S125" s="146"/>
      <c r="T125" s="123" t="str">
        <f t="shared" si="154"/>
        <v/>
      </c>
      <c r="U125" s="124"/>
      <c r="V125" s="124"/>
      <c r="W125" s="125" t="str">
        <f t="shared" si="149"/>
        <v/>
      </c>
      <c r="X125" s="124"/>
      <c r="Y125" s="124"/>
      <c r="Z125" s="124"/>
      <c r="AA125" s="126" t="str">
        <f t="shared" si="155"/>
        <v/>
      </c>
      <c r="AB125" s="127" t="str">
        <f t="shared" si="150"/>
        <v/>
      </c>
      <c r="AC125" s="125" t="str">
        <f t="shared" si="151"/>
        <v/>
      </c>
      <c r="AD125" s="127" t="str">
        <f t="shared" si="152"/>
        <v/>
      </c>
      <c r="AE125" s="125" t="str">
        <f t="shared" si="156"/>
        <v/>
      </c>
      <c r="AF125" s="128" t="str">
        <f t="shared" si="157"/>
        <v/>
      </c>
      <c r="AG125" s="124"/>
      <c r="AH125" s="148"/>
      <c r="AI125" s="120"/>
      <c r="AJ125" s="121"/>
      <c r="AK125" s="131"/>
      <c r="AL125" s="131"/>
      <c r="AM125" s="120"/>
      <c r="AN125" s="121"/>
      <c r="AO125" s="257"/>
    </row>
    <row r="126" spans="1:41" hidden="1" x14ac:dyDescent="0.3">
      <c r="A126" s="301"/>
      <c r="B126" s="301"/>
      <c r="C126" s="244">
        <v>20</v>
      </c>
      <c r="D126" s="247"/>
      <c r="E126" s="248"/>
      <c r="F126" s="316"/>
      <c r="G126" s="254"/>
      <c r="H126" s="254"/>
      <c r="I126" s="257"/>
      <c r="J126" s="258"/>
      <c r="K126" s="261" t="str">
        <f t="shared" ref="K126:K186" si="158">IF(J126&lt;=0,"",IF(J126&lt;=2,"Muy Baja",IF(J126&lt;=24,"Baja",IF(J126&lt;=500,"Media",IF(J126&lt;=5000,"Alta","Muy Alta")))))</f>
        <v/>
      </c>
      <c r="L126" s="262" t="str">
        <f>IF(K126="","",IF(K126="Muy Baja",0.2,IF(K126="Baja",0.4,IF(K126="Media",0.6,IF(K126="Alta",0.8,IF(K126="Muy Alta",1,))))))</f>
        <v/>
      </c>
      <c r="M126" s="263"/>
      <c r="N126" s="262">
        <f>IF(NOT(ISERROR(MATCH(M126,'Tabla Impacto'!$B$221:$B$223,0))),'Tabla Impacto'!$F$223&amp;"Por favor no seleccionar los criterios de impacto(Afectación Económica o presupuestal y Pérdida Reputacional)",M126)</f>
        <v>0</v>
      </c>
      <c r="O126" s="261" t="str">
        <f>IF(OR(N126='Tabla Impacto'!$C$11,N126='Tabla Impacto'!$D$11),"Leve",IF(OR(N126='Tabla Impacto'!$C$12,N126='Tabla Impacto'!$D$12),"Menor",IF(OR(N126='Tabla Impacto'!$C$13,N126='Tabla Impacto'!$D$13),"Moderado",IF(OR(N126='Tabla Impacto'!$C$14,N126='Tabla Impacto'!$D$14),"Mayor",IF(OR(N126='Tabla Impacto'!$C$15,N126='Tabla Impacto'!$D$15),"Catastrófico","")))))</f>
        <v/>
      </c>
      <c r="P126" s="262" t="str">
        <f>IF(O126="","",IF(O126="Leve",0.2,IF(O126="Menor",0.4,IF(O126="Moderado",0.6,IF(O126="Mayor",0.8,IF(O126="Catastrófico",1,))))))</f>
        <v/>
      </c>
      <c r="Q126" s="264" t="str">
        <f>IF(OR(AND(K126="Muy Baja",O126="Leve"),AND(K126="Muy Baja",O126="Menor"),AND(K126="Baja",O126="Leve")),"Bajo",IF(OR(AND(K126="Muy baja",O126="Moderado"),AND(K126="Baja",O126="Menor"),AND(K126="Baja",O126="Moderado"),AND(K126="Media",O126="Leve"),AND(K126="Media",O126="Menor"),AND(K126="Media",O126="Moderado"),AND(K126="Alta",O126="Leve"),AND(K126="Alta",O126="Menor")),"Moderado",IF(OR(AND(K126="Muy Baja",O126="Mayor"),AND(K126="Baja",O126="Mayor"),AND(K126="Media",O126="Mayor"),AND(K126="Alta",O126="Moderado"),AND(K126="Alta",O126="Mayor"),AND(K126="Muy Alta",O126="Leve"),AND(K126="Muy Alta",O126="Menor"),AND(K126="Muy Alta",O126="Moderado"),AND(K126="Muy Alta",O126="Mayor")),"Alto",IF(OR(AND(K126="Muy Baja",O126="Catastrófico"),AND(K126="Baja",O126="Catastrófico"),AND(K126="Media",O126="Catastrófico"),AND(K126="Alta",O126="Catastrófico"),AND(K126="Muy Alta",O126="Catastrófico")),"Extremo",""))))</f>
        <v/>
      </c>
      <c r="R126" s="119">
        <v>1</v>
      </c>
      <c r="S126" s="146"/>
      <c r="T126" s="123" t="str">
        <f>IF(OR(U126="Preventivo",U126="Detectivo"),"Probabilidad",IF(U126="Correctivo","Impacto",""))</f>
        <v/>
      </c>
      <c r="U126" s="124"/>
      <c r="V126" s="124"/>
      <c r="W126" s="125" t="str">
        <f>IF(AND(U126="Preventivo",V126="Automático"),"50%",IF(AND(U126="Preventivo",V126="Manual"),"40%",IF(AND(U126="Detectivo",V126="Automático"),"40%",IF(AND(U126="Detectivo",V126="Manual"),"30%",IF(AND(U126="Correctivo",V126="Automático"),"35%",IF(AND(U126="Correctivo",V126="Manual"),"25%",""))))))</f>
        <v/>
      </c>
      <c r="X126" s="124"/>
      <c r="Y126" s="124"/>
      <c r="Z126" s="124"/>
      <c r="AA126" s="126" t="str">
        <f>IFERROR(IF(T126="Probabilidad",(L126-(+L126*W126)),IF(T126="Impacto",L126,"")),"")</f>
        <v/>
      </c>
      <c r="AB126" s="127" t="str">
        <f>IFERROR(IF(AA126="","",IF(AA126&lt;=0.2,"Muy Baja",IF(AA126&lt;=0.4,"Baja",IF(AA126&lt;=0.6,"Media",IF(AA126&lt;=0.8,"Alta","Muy Alta"))))),"")</f>
        <v/>
      </c>
      <c r="AC126" s="125" t="str">
        <f>+AA126</f>
        <v/>
      </c>
      <c r="AD126" s="127" t="str">
        <f>IFERROR(IF(AE126="","",IF(AE126&lt;=0.2,"Leve",IF(AE126&lt;=0.4,"Menor",IF(AE126&lt;=0.6,"Moderado",IF(AE126&lt;=0.8,"Mayor","Catastrófico"))))),"")</f>
        <v/>
      </c>
      <c r="AE126" s="125" t="str">
        <f>IFERROR(IF(T126="Impacto",(P126-(+P126*W126)),IF(T126="Probabilidad",P126,"")),"")</f>
        <v/>
      </c>
      <c r="AF126" s="128" t="str">
        <f>IFERROR(IF(OR(AND(AB126="Muy Baja",AD126="Leve"),AND(AB126="Muy Baja",AD126="Menor"),AND(AB126="Baja",AD126="Leve")),"Bajo",IF(OR(AND(AB126="Muy baja",AD126="Moderado"),AND(AB126="Baja",AD126="Menor"),AND(AB126="Baja",AD126="Moderado"),AND(AB126="Media",AD126="Leve"),AND(AB126="Media",AD126="Menor"),AND(AB126="Media",AD126="Moderado"),AND(AB126="Alta",AD126="Leve"),AND(AB126="Alta",AD126="Menor")),"Moderado",IF(OR(AND(AB126="Muy Baja",AD126="Mayor"),AND(AB126="Baja",AD126="Mayor"),AND(AB126="Media",AD126="Mayor"),AND(AB126="Alta",AD126="Moderado"),AND(AB126="Alta",AD126="Mayor"),AND(AB126="Muy Alta",AD126="Leve"),AND(AB126="Muy Alta",AD126="Menor"),AND(AB126="Muy Alta",AD126="Moderado"),AND(AB126="Muy Alta",AD126="Mayor")),"Alto",IF(OR(AND(AB126="Muy Baja",AD126="Catastrófico"),AND(AB126="Baja",AD126="Catastrófico"),AND(AB126="Media",AD126="Catastrófico"),AND(AB126="Alta",AD126="Catastrófico"),AND(AB126="Muy Alta",AD126="Catastrófico")),"Extremo","")))),"")</f>
        <v/>
      </c>
      <c r="AG126" s="124"/>
      <c r="AH126" s="148"/>
      <c r="AI126" s="140"/>
      <c r="AJ126" s="140"/>
      <c r="AK126" s="139"/>
      <c r="AL126" s="131" t="s">
        <v>234</v>
      </c>
      <c r="AM126" s="120" t="s">
        <v>238</v>
      </c>
      <c r="AN126" s="121" t="s">
        <v>39</v>
      </c>
      <c r="AO126" s="257" t="s">
        <v>230</v>
      </c>
    </row>
    <row r="127" spans="1:41" hidden="1" x14ac:dyDescent="0.3">
      <c r="A127" s="301"/>
      <c r="B127" s="301"/>
      <c r="C127" s="245"/>
      <c r="D127" s="247"/>
      <c r="E127" s="249"/>
      <c r="F127" s="317"/>
      <c r="G127" s="255"/>
      <c r="H127" s="255"/>
      <c r="I127" s="257"/>
      <c r="J127" s="259"/>
      <c r="K127" s="261"/>
      <c r="L127" s="262"/>
      <c r="M127" s="263"/>
      <c r="N127" s="262">
        <f>IF(NOT(ISERROR(MATCH(M127,_xlfn.ANCHORARRAY(H135),0))),L137&amp;"Por favor no seleccionar los criterios de impacto",M127)</f>
        <v>0</v>
      </c>
      <c r="O127" s="261"/>
      <c r="P127" s="262"/>
      <c r="Q127" s="264"/>
      <c r="R127" s="119">
        <v>2</v>
      </c>
      <c r="S127" s="152"/>
      <c r="T127" s="123" t="str">
        <f>IF(OR(U127="Preventivo",U127="Detectivo"),"Probabilidad",IF(U127="Correctivo","Impacto",""))</f>
        <v/>
      </c>
      <c r="U127" s="124"/>
      <c r="V127" s="124"/>
      <c r="W127" s="125" t="str">
        <f t="shared" ref="W127:W131" si="159">IF(AND(U127="Preventivo",V127="Automático"),"50%",IF(AND(U127="Preventivo",V127="Manual"),"40%",IF(AND(U127="Detectivo",V127="Automático"),"40%",IF(AND(U127="Detectivo",V127="Manual"),"30%",IF(AND(U127="Correctivo",V127="Automático"),"35%",IF(AND(U127="Correctivo",V127="Manual"),"25%",""))))))</f>
        <v/>
      </c>
      <c r="X127" s="124"/>
      <c r="Y127" s="124"/>
      <c r="Z127" s="124"/>
      <c r="AA127" s="126" t="str">
        <f>IFERROR(IF(AND(T126="Probabilidad",T127="Probabilidad"),(AC126-(+AC126*W127)),IF(T127="Probabilidad",(L126-(+L126*W127)),IF(T127="Impacto",AC126,""))),"")</f>
        <v/>
      </c>
      <c r="AB127" s="127" t="str">
        <f t="shared" ref="AB127:AB131" si="160">IFERROR(IF(AA127="","",IF(AA127&lt;=0.2,"Muy Baja",IF(AA127&lt;=0.4,"Baja",IF(AA127&lt;=0.6,"Media",IF(AA127&lt;=0.8,"Alta","Muy Alta"))))),"")</f>
        <v/>
      </c>
      <c r="AC127" s="125" t="str">
        <f t="shared" ref="AC127:AC131" si="161">+AA127</f>
        <v/>
      </c>
      <c r="AD127" s="127" t="str">
        <f t="shared" ref="AD127:AD131" si="162">IFERROR(IF(AE127="","",IF(AE127&lt;=0.2,"Leve",IF(AE127&lt;=0.4,"Menor",IF(AE127&lt;=0.6,"Moderado",IF(AE127&lt;=0.8,"Mayor","Catastrófico"))))),"")</f>
        <v/>
      </c>
      <c r="AE127" s="125" t="str">
        <f>IFERROR(IF(AND(T126="Impacto",T127="Impacto"),(AE120-(+AE120*W127)),IF(T127="Impacto",($P$72-(+$P$72*W127)),IF(T127="Probabilidad",AE120,""))),"")</f>
        <v/>
      </c>
      <c r="AF127" s="128" t="str">
        <f t="shared" ref="AF127:AF128" si="163">IFERROR(IF(OR(AND(AB127="Muy Baja",AD127="Leve"),AND(AB127="Muy Baja",AD127="Menor"),AND(AB127="Baja",AD127="Leve")),"Bajo",IF(OR(AND(AB127="Muy baja",AD127="Moderado"),AND(AB127="Baja",AD127="Menor"),AND(AB127="Baja",AD127="Moderado"),AND(AB127="Media",AD127="Leve"),AND(AB127="Media",AD127="Menor"),AND(AB127="Media",AD127="Moderado"),AND(AB127="Alta",AD127="Leve"),AND(AB127="Alta",AD127="Menor")),"Moderado",IF(OR(AND(AB127="Muy Baja",AD127="Mayor"),AND(AB127="Baja",AD127="Mayor"),AND(AB127="Media",AD127="Mayor"),AND(AB127="Alta",AD127="Moderado"),AND(AB127="Alta",AD127="Mayor"),AND(AB127="Muy Alta",AD127="Leve"),AND(AB127="Muy Alta",AD127="Menor"),AND(AB127="Muy Alta",AD127="Moderado"),AND(AB127="Muy Alta",AD127="Mayor")),"Alto",IF(OR(AND(AB127="Muy Baja",AD127="Catastrófico"),AND(AB127="Baja",AD127="Catastrófico"),AND(AB127="Media",AD127="Catastrófico"),AND(AB127="Alta",AD127="Catastrófico"),AND(AB127="Muy Alta",AD127="Catastrófico")),"Extremo","")))),"")</f>
        <v/>
      </c>
      <c r="AG127" s="124"/>
      <c r="AH127" s="148"/>
      <c r="AI127" s="140"/>
      <c r="AJ127" s="140"/>
      <c r="AK127" s="139"/>
      <c r="AL127" s="131" t="s">
        <v>234</v>
      </c>
      <c r="AM127" s="120" t="s">
        <v>238</v>
      </c>
      <c r="AN127" s="121" t="s">
        <v>39</v>
      </c>
      <c r="AO127" s="257"/>
    </row>
    <row r="128" spans="1:41" hidden="1" x14ac:dyDescent="0.3">
      <c r="A128" s="301"/>
      <c r="B128" s="301"/>
      <c r="C128" s="245"/>
      <c r="D128" s="247"/>
      <c r="E128" s="249"/>
      <c r="F128" s="317"/>
      <c r="G128" s="255"/>
      <c r="H128" s="255"/>
      <c r="I128" s="257"/>
      <c r="J128" s="259"/>
      <c r="K128" s="261"/>
      <c r="L128" s="262"/>
      <c r="M128" s="263"/>
      <c r="N128" s="262">
        <f>IF(NOT(ISERROR(MATCH(M128,_xlfn.ANCHORARRAY(H136),0))),L138&amp;"Por favor no seleccionar los criterios de impacto",M128)</f>
        <v>0</v>
      </c>
      <c r="O128" s="261"/>
      <c r="P128" s="262"/>
      <c r="Q128" s="264"/>
      <c r="R128" s="119">
        <v>3</v>
      </c>
      <c r="S128" s="130"/>
      <c r="T128" s="123" t="str">
        <f>IF(OR(U128="Preventivo",U128="Detectivo"),"Probabilidad",IF(U128="Correctivo","Impacto",""))</f>
        <v/>
      </c>
      <c r="U128" s="124"/>
      <c r="V128" s="124"/>
      <c r="W128" s="125" t="str">
        <f t="shared" si="159"/>
        <v/>
      </c>
      <c r="X128" s="124"/>
      <c r="Y128" s="124"/>
      <c r="Z128" s="124"/>
      <c r="AA128" s="126" t="str">
        <f>IFERROR(IF(AND(T127="Probabilidad",T128="Probabilidad"),(AC127-(+AC127*W128)),IF(AND(T127="Impacto",T128="Probabilidad"),(AC126-(+AC126*W128)),IF(T128="Impacto",AC127,""))),"")</f>
        <v/>
      </c>
      <c r="AB128" s="127" t="str">
        <f t="shared" si="160"/>
        <v/>
      </c>
      <c r="AC128" s="125" t="str">
        <f t="shared" si="161"/>
        <v/>
      </c>
      <c r="AD128" s="127" t="str">
        <f t="shared" si="162"/>
        <v/>
      </c>
      <c r="AE128" s="125" t="str">
        <f>IFERROR(IF(AND(T127="Impacto",T128="Impacto"),(AE127-(+AE127*W128)),IF(AND(T127="Probabilidad",T128="Impacto"),(AE126-(+AE126*W128)),IF(T128="Probabilidad",AE127,""))),"")</f>
        <v/>
      </c>
      <c r="AF128" s="128" t="str">
        <f t="shared" si="163"/>
        <v/>
      </c>
      <c r="AG128" s="124"/>
      <c r="AH128" s="148"/>
      <c r="AI128" s="120"/>
      <c r="AJ128" s="121"/>
      <c r="AK128" s="131"/>
      <c r="AL128" s="131"/>
      <c r="AM128" s="120"/>
      <c r="AN128" s="121"/>
      <c r="AO128" s="257"/>
    </row>
    <row r="129" spans="1:41" hidden="1" x14ac:dyDescent="0.3">
      <c r="A129" s="301"/>
      <c r="B129" s="301"/>
      <c r="C129" s="245"/>
      <c r="D129" s="247"/>
      <c r="E129" s="249"/>
      <c r="F129" s="317"/>
      <c r="G129" s="255"/>
      <c r="H129" s="255"/>
      <c r="I129" s="257"/>
      <c r="J129" s="259"/>
      <c r="K129" s="261"/>
      <c r="L129" s="262"/>
      <c r="M129" s="263"/>
      <c r="N129" s="262">
        <f>IF(NOT(ISERROR(MATCH(M129,_xlfn.ANCHORARRAY(H137),0))),L139&amp;"Por favor no seleccionar los criterios de impacto",M129)</f>
        <v>0</v>
      </c>
      <c r="O129" s="261"/>
      <c r="P129" s="262"/>
      <c r="Q129" s="264"/>
      <c r="R129" s="119">
        <v>4</v>
      </c>
      <c r="S129" s="122"/>
      <c r="T129" s="123" t="str">
        <f t="shared" ref="T129:T131" si="164">IF(OR(U129="Preventivo",U129="Detectivo"),"Probabilidad",IF(U129="Correctivo","Impacto",""))</f>
        <v/>
      </c>
      <c r="U129" s="124"/>
      <c r="V129" s="124"/>
      <c r="W129" s="125" t="str">
        <f t="shared" si="159"/>
        <v/>
      </c>
      <c r="X129" s="124"/>
      <c r="Y129" s="124"/>
      <c r="Z129" s="124"/>
      <c r="AA129" s="126" t="str">
        <f t="shared" ref="AA129:AA131" si="165">IFERROR(IF(AND(T128="Probabilidad",T129="Probabilidad"),(AC128-(+AC128*W129)),IF(AND(T128="Impacto",T129="Probabilidad"),(AC127-(+AC127*W129)),IF(T129="Impacto",AC128,""))),"")</f>
        <v/>
      </c>
      <c r="AB129" s="127" t="str">
        <f t="shared" si="160"/>
        <v/>
      </c>
      <c r="AC129" s="125" t="str">
        <f t="shared" si="161"/>
        <v/>
      </c>
      <c r="AD129" s="127" t="str">
        <f t="shared" si="162"/>
        <v/>
      </c>
      <c r="AE129" s="125" t="str">
        <f t="shared" ref="AE129:AE131" si="166">IFERROR(IF(AND(T128="Impacto",T129="Impacto"),(AE128-(+AE128*W129)),IF(AND(T128="Probabilidad",T129="Impacto"),(AE127-(+AE127*W129)),IF(T129="Probabilidad",AE128,""))),"")</f>
        <v/>
      </c>
      <c r="AF129" s="128" t="str">
        <f>IFERROR(IF(OR(AND(AB129="Muy Baja",AD129="Leve"),AND(AB129="Muy Baja",AD129="Menor"),AND(AB129="Baja",AD129="Leve")),"Bajo",IF(OR(AND(AB129="Muy baja",AD129="Moderado"),AND(AB129="Baja",AD129="Menor"),AND(AB129="Baja",AD129="Moderado"),AND(AB129="Media",AD129="Leve"),AND(AB129="Media",AD129="Menor"),AND(AB129="Media",AD129="Moderado"),AND(AB129="Alta",AD129="Leve"),AND(AB129="Alta",AD129="Menor")),"Moderado",IF(OR(AND(AB129="Muy Baja",AD129="Mayor"),AND(AB129="Baja",AD129="Mayor"),AND(AB129="Media",AD129="Mayor"),AND(AB129="Alta",AD129="Moderado"),AND(AB129="Alta",AD129="Mayor"),AND(AB129="Muy Alta",AD129="Leve"),AND(AB129="Muy Alta",AD129="Menor"),AND(AB129="Muy Alta",AD129="Moderado"),AND(AB129="Muy Alta",AD129="Mayor")),"Alto",IF(OR(AND(AB129="Muy Baja",AD129="Catastrófico"),AND(AB129="Baja",AD129="Catastrófico"),AND(AB129="Media",AD129="Catastrófico"),AND(AB129="Alta",AD129="Catastrófico"),AND(AB129="Muy Alta",AD129="Catastrófico")),"Extremo","")))),"")</f>
        <v/>
      </c>
      <c r="AG129" s="124"/>
      <c r="AH129" s="148"/>
      <c r="AI129" s="120"/>
      <c r="AJ129" s="121"/>
      <c r="AK129" s="131"/>
      <c r="AL129" s="131"/>
      <c r="AM129" s="120"/>
      <c r="AN129" s="121"/>
      <c r="AO129" s="257"/>
    </row>
    <row r="130" spans="1:41" hidden="1" x14ac:dyDescent="0.3">
      <c r="A130" s="301"/>
      <c r="B130" s="301"/>
      <c r="C130" s="245"/>
      <c r="D130" s="247"/>
      <c r="E130" s="249"/>
      <c r="F130" s="317"/>
      <c r="G130" s="255"/>
      <c r="H130" s="255"/>
      <c r="I130" s="257"/>
      <c r="J130" s="259"/>
      <c r="K130" s="261"/>
      <c r="L130" s="262"/>
      <c r="M130" s="263"/>
      <c r="N130" s="262">
        <f>IF(NOT(ISERROR(MATCH(M130,_xlfn.ANCHORARRAY(H138),0))),L140&amp;"Por favor no seleccionar los criterios de impacto",M130)</f>
        <v>0</v>
      </c>
      <c r="O130" s="261"/>
      <c r="P130" s="262"/>
      <c r="Q130" s="264"/>
      <c r="R130" s="119">
        <v>5</v>
      </c>
      <c r="S130" s="122"/>
      <c r="T130" s="123" t="str">
        <f t="shared" si="164"/>
        <v/>
      </c>
      <c r="U130" s="124"/>
      <c r="V130" s="124"/>
      <c r="W130" s="125" t="str">
        <f t="shared" si="159"/>
        <v/>
      </c>
      <c r="X130" s="124"/>
      <c r="Y130" s="124"/>
      <c r="Z130" s="124"/>
      <c r="AA130" s="126" t="str">
        <f t="shared" si="165"/>
        <v/>
      </c>
      <c r="AB130" s="127" t="str">
        <f t="shared" si="160"/>
        <v/>
      </c>
      <c r="AC130" s="125" t="str">
        <f t="shared" si="161"/>
        <v/>
      </c>
      <c r="AD130" s="127" t="str">
        <f t="shared" si="162"/>
        <v/>
      </c>
      <c r="AE130" s="125" t="str">
        <f t="shared" si="166"/>
        <v/>
      </c>
      <c r="AF130" s="128" t="str">
        <f t="shared" ref="AF130:AF131" si="167">IFERROR(IF(OR(AND(AB130="Muy Baja",AD130="Leve"),AND(AB130="Muy Baja",AD130="Menor"),AND(AB130="Baja",AD130="Leve")),"Bajo",IF(OR(AND(AB130="Muy baja",AD130="Moderado"),AND(AB130="Baja",AD130="Menor"),AND(AB130="Baja",AD130="Moderado"),AND(AB130="Media",AD130="Leve"),AND(AB130="Media",AD130="Menor"),AND(AB130="Media",AD130="Moderado"),AND(AB130="Alta",AD130="Leve"),AND(AB130="Alta",AD130="Menor")),"Moderado",IF(OR(AND(AB130="Muy Baja",AD130="Mayor"),AND(AB130="Baja",AD130="Mayor"),AND(AB130="Media",AD130="Mayor"),AND(AB130="Alta",AD130="Moderado"),AND(AB130="Alta",AD130="Mayor"),AND(AB130="Muy Alta",AD130="Leve"),AND(AB130="Muy Alta",AD130="Menor"),AND(AB130="Muy Alta",AD130="Moderado"),AND(AB130="Muy Alta",AD130="Mayor")),"Alto",IF(OR(AND(AB130="Muy Baja",AD130="Catastrófico"),AND(AB130="Baja",AD130="Catastrófico"),AND(AB130="Media",AD130="Catastrófico"),AND(AB130="Alta",AD130="Catastrófico"),AND(AB130="Muy Alta",AD130="Catastrófico")),"Extremo","")))),"")</f>
        <v/>
      </c>
      <c r="AG130" s="124"/>
      <c r="AH130" s="148"/>
      <c r="AI130" s="120"/>
      <c r="AJ130" s="121"/>
      <c r="AK130" s="131"/>
      <c r="AL130" s="131"/>
      <c r="AM130" s="120"/>
      <c r="AN130" s="121"/>
      <c r="AO130" s="257"/>
    </row>
    <row r="131" spans="1:41" hidden="1" x14ac:dyDescent="0.3">
      <c r="A131" s="301"/>
      <c r="B131" s="301"/>
      <c r="C131" s="246"/>
      <c r="D131" s="247"/>
      <c r="E131" s="250"/>
      <c r="F131" s="318"/>
      <c r="G131" s="256"/>
      <c r="H131" s="256"/>
      <c r="I131" s="257"/>
      <c r="J131" s="260"/>
      <c r="K131" s="261"/>
      <c r="L131" s="262"/>
      <c r="M131" s="263"/>
      <c r="N131" s="262">
        <f>IF(NOT(ISERROR(MATCH(M131,_xlfn.ANCHORARRAY(H139),0))),L141&amp;"Por favor no seleccionar los criterios de impacto",M131)</f>
        <v>0</v>
      </c>
      <c r="O131" s="261"/>
      <c r="P131" s="262"/>
      <c r="Q131" s="264"/>
      <c r="R131" s="119">
        <v>6</v>
      </c>
      <c r="S131" s="122"/>
      <c r="T131" s="123" t="str">
        <f t="shared" si="164"/>
        <v/>
      </c>
      <c r="U131" s="124"/>
      <c r="V131" s="124"/>
      <c r="W131" s="125" t="str">
        <f t="shared" si="159"/>
        <v/>
      </c>
      <c r="X131" s="124"/>
      <c r="Y131" s="124"/>
      <c r="Z131" s="124"/>
      <c r="AA131" s="126" t="str">
        <f t="shared" si="165"/>
        <v/>
      </c>
      <c r="AB131" s="127" t="str">
        <f t="shared" si="160"/>
        <v/>
      </c>
      <c r="AC131" s="125" t="str">
        <f t="shared" si="161"/>
        <v/>
      </c>
      <c r="AD131" s="127" t="str">
        <f t="shared" si="162"/>
        <v/>
      </c>
      <c r="AE131" s="125" t="str">
        <f t="shared" si="166"/>
        <v/>
      </c>
      <c r="AF131" s="128" t="str">
        <f t="shared" si="167"/>
        <v/>
      </c>
      <c r="AG131" s="124"/>
      <c r="AH131" s="148"/>
      <c r="AI131" s="120"/>
      <c r="AJ131" s="121"/>
      <c r="AK131" s="131"/>
      <c r="AL131" s="131"/>
      <c r="AM131" s="120"/>
      <c r="AN131" s="121"/>
      <c r="AO131" s="257"/>
    </row>
    <row r="132" spans="1:41" hidden="1" x14ac:dyDescent="0.3">
      <c r="A132" s="302"/>
      <c r="B132" s="302"/>
      <c r="C132" s="244">
        <v>21</v>
      </c>
      <c r="D132" s="247"/>
      <c r="E132" s="248"/>
      <c r="F132" s="251"/>
      <c r="G132" s="313"/>
      <c r="H132" s="254"/>
      <c r="I132" s="257"/>
      <c r="J132" s="258"/>
      <c r="K132" s="261" t="str">
        <f t="shared" si="148"/>
        <v/>
      </c>
      <c r="L132" s="262" t="str">
        <f>IF(K132="","",IF(K132="Muy Baja",0.2,IF(K132="Baja",0.4,IF(K132="Media",0.6,IF(K132="Alta",0.8,IF(K132="Muy Alta",1,))))))</f>
        <v/>
      </c>
      <c r="M132" s="263"/>
      <c r="N132" s="262">
        <f>IF(NOT(ISERROR(MATCH(M132,'Tabla Impacto'!$B$221:$B$223,0))),'Tabla Impacto'!$F$223&amp;"Por favor no seleccionar los criterios de impacto(Afectación Económica o presupuestal y Pérdida Reputacional)",M132)</f>
        <v>0</v>
      </c>
      <c r="O132" s="261" t="str">
        <f>IF(OR(N132='Tabla Impacto'!$C$11,N132='Tabla Impacto'!$D$11),"Leve",IF(OR(N132='Tabla Impacto'!$C$12,N132='Tabla Impacto'!$D$12),"Menor",IF(OR(N132='Tabla Impacto'!$C$13,N132='Tabla Impacto'!$D$13),"Moderado",IF(OR(N132='Tabla Impacto'!$C$14,N132='Tabla Impacto'!$D$14),"Mayor",IF(OR(N132='Tabla Impacto'!$C$15,N132='Tabla Impacto'!$D$15),"Catastrófico","")))))</f>
        <v/>
      </c>
      <c r="P132" s="262" t="str">
        <f>IF(O132="","",IF(O132="Leve",0.2,IF(O132="Menor",0.4,IF(O132="Moderado",0.6,IF(O132="Mayor",0.8,IF(O132="Catastrófico",1,))))))</f>
        <v/>
      </c>
      <c r="Q132" s="264" t="str">
        <f>IF(OR(AND(K132="Muy Baja",O132="Leve"),AND(K132="Muy Baja",O132="Menor"),AND(K132="Baja",O132="Leve")),"Bajo",IF(OR(AND(K132="Muy baja",O132="Moderado"),AND(K132="Baja",O132="Menor"),AND(K132="Baja",O132="Moderado"),AND(K132="Media",O132="Leve"),AND(K132="Media",O132="Menor"),AND(K132="Media",O132="Moderado"),AND(K132="Alta",O132="Leve"),AND(K132="Alta",O132="Menor")),"Moderado",IF(OR(AND(K132="Muy Baja",O132="Mayor"),AND(K132="Baja",O132="Mayor"),AND(K132="Media",O132="Mayor"),AND(K132="Alta",O132="Moderado"),AND(K132="Alta",O132="Mayor"),AND(K132="Muy Alta",O132="Leve"),AND(K132="Muy Alta",O132="Menor"),AND(K132="Muy Alta",O132="Moderado"),AND(K132="Muy Alta",O132="Mayor")),"Alto",IF(OR(AND(K132="Muy Baja",O132="Catastrófico"),AND(K132="Baja",O132="Catastrófico"),AND(K132="Media",O132="Catastrófico"),AND(K132="Alta",O132="Catastrófico"),AND(K132="Muy Alta",O132="Catastrófico")),"Extremo",""))))</f>
        <v/>
      </c>
      <c r="R132" s="119">
        <v>1</v>
      </c>
      <c r="S132" s="146"/>
      <c r="T132" s="123" t="str">
        <f>IF(OR(U132="Preventivo",U132="Detectivo"),"Probabilidad",IF(U132="Correctivo","Impacto",""))</f>
        <v/>
      </c>
      <c r="U132" s="124"/>
      <c r="V132" s="124"/>
      <c r="W132" s="125" t="str">
        <f>IF(AND(U132="Preventivo",V132="Automático"),"50%",IF(AND(U132="Preventivo",V132="Manual"),"40%",IF(AND(U132="Detectivo",V132="Automático"),"40%",IF(AND(U132="Detectivo",V132="Manual"),"30%",IF(AND(U132="Correctivo",V132="Automático"),"35%",IF(AND(U132="Correctivo",V132="Manual"),"25%",""))))))</f>
        <v/>
      </c>
      <c r="X132" s="124"/>
      <c r="Y132" s="124"/>
      <c r="Z132" s="124"/>
      <c r="AA132" s="126" t="str">
        <f>IFERROR(IF(T132="Probabilidad",(L132-(+L132*W132)),IF(T132="Impacto",L132,"")),"")</f>
        <v/>
      </c>
      <c r="AB132" s="127" t="str">
        <f>IFERROR(IF(AA132="","",IF(AA132&lt;=0.2,"Muy Baja",IF(AA132&lt;=0.4,"Baja",IF(AA132&lt;=0.6,"Media",IF(AA132&lt;=0.8,"Alta","Muy Alta"))))),"")</f>
        <v/>
      </c>
      <c r="AC132" s="125" t="str">
        <f>+AA132</f>
        <v/>
      </c>
      <c r="AD132" s="127" t="str">
        <f>IFERROR(IF(AE132="","",IF(AE132&lt;=0.2,"Leve",IF(AE132&lt;=0.4,"Menor",IF(AE132&lt;=0.6,"Moderado",IF(AE132&lt;=0.8,"Mayor","Catastrófico"))))),"")</f>
        <v/>
      </c>
      <c r="AE132" s="125" t="str">
        <f>IFERROR(IF(T132="Impacto",(P132-(+P132*W132)),IF(T132="Probabilidad",P132,"")),"")</f>
        <v/>
      </c>
      <c r="AF132" s="128" t="str">
        <f>IFERROR(IF(OR(AND(AB132="Muy Baja",AD132="Leve"),AND(AB132="Muy Baja",AD132="Menor"),AND(AB132="Baja",AD132="Leve")),"Bajo",IF(OR(AND(AB132="Muy baja",AD132="Moderado"),AND(AB132="Baja",AD132="Menor"),AND(AB132="Baja",AD132="Moderado"),AND(AB132="Media",AD132="Leve"),AND(AB132="Media",AD132="Menor"),AND(AB132="Media",AD132="Moderado"),AND(AB132="Alta",AD132="Leve"),AND(AB132="Alta",AD132="Menor")),"Moderado",IF(OR(AND(AB132="Muy Baja",AD132="Mayor"),AND(AB132="Baja",AD132="Mayor"),AND(AB132="Media",AD132="Mayor"),AND(AB132="Alta",AD132="Moderado"),AND(AB132="Alta",AD132="Mayor"),AND(AB132="Muy Alta",AD132="Leve"),AND(AB132="Muy Alta",AD132="Menor"),AND(AB132="Muy Alta",AD132="Moderado"),AND(AB132="Muy Alta",AD132="Mayor")),"Alto",IF(OR(AND(AB132="Muy Baja",AD132="Catastrófico"),AND(AB132="Baja",AD132="Catastrófico"),AND(AB132="Media",AD132="Catastrófico"),AND(AB132="Alta",AD132="Catastrófico"),AND(AB132="Muy Alta",AD132="Catastrófico")),"Extremo","")))),"")</f>
        <v/>
      </c>
      <c r="AG132" s="124"/>
      <c r="AH132" s="148"/>
      <c r="AI132" s="156"/>
      <c r="AJ132" s="140"/>
      <c r="AK132" s="149"/>
      <c r="AL132" s="131"/>
      <c r="AM132" s="120"/>
      <c r="AN132" s="121"/>
      <c r="AO132" s="257" t="s">
        <v>230</v>
      </c>
    </row>
    <row r="133" spans="1:41" hidden="1" x14ac:dyDescent="0.3">
      <c r="A133" s="302"/>
      <c r="B133" s="302"/>
      <c r="C133" s="245"/>
      <c r="D133" s="247"/>
      <c r="E133" s="249"/>
      <c r="F133" s="252"/>
      <c r="G133" s="314"/>
      <c r="H133" s="255"/>
      <c r="I133" s="257"/>
      <c r="J133" s="259"/>
      <c r="K133" s="261"/>
      <c r="L133" s="262"/>
      <c r="M133" s="263"/>
      <c r="N133" s="262">
        <f>IF(NOT(ISERROR(MATCH(M133,_xlfn.ANCHORARRAY(H141),0))),L143&amp;"Por favor no seleccionar los criterios de impacto",M133)</f>
        <v>0</v>
      </c>
      <c r="O133" s="261"/>
      <c r="P133" s="262"/>
      <c r="Q133" s="264"/>
      <c r="R133" s="119">
        <v>2</v>
      </c>
      <c r="S133" s="147"/>
      <c r="T133" s="123" t="str">
        <f>IF(OR(U133="Preventivo",U133="Detectivo"),"Probabilidad",IF(U133="Correctivo","Impacto",""))</f>
        <v/>
      </c>
      <c r="U133" s="124"/>
      <c r="V133" s="124"/>
      <c r="W133" s="125" t="str">
        <f t="shared" ref="W133:W137" si="168">IF(AND(U133="Preventivo",V133="Automático"),"50%",IF(AND(U133="Preventivo",V133="Manual"),"40%",IF(AND(U133="Detectivo",V133="Automático"),"40%",IF(AND(U133="Detectivo",V133="Manual"),"30%",IF(AND(U133="Correctivo",V133="Automático"),"35%",IF(AND(U133="Correctivo",V133="Manual"),"25%",""))))))</f>
        <v/>
      </c>
      <c r="X133" s="124"/>
      <c r="Y133" s="124"/>
      <c r="Z133" s="124"/>
      <c r="AA133" s="126" t="str">
        <f>IFERROR(IF(AND(T132="Probabilidad",T133="Probabilidad"),(AC132-(+AC132*W133)),IF(T133="Probabilidad",(L132-(+L132*W133)),IF(T133="Impacto",AC132,""))),"")</f>
        <v/>
      </c>
      <c r="AB133" s="127" t="str">
        <f t="shared" ref="AB133:AB137" si="169">IFERROR(IF(AA133="","",IF(AA133&lt;=0.2,"Muy Baja",IF(AA133&lt;=0.4,"Baja",IF(AA133&lt;=0.6,"Media",IF(AA133&lt;=0.8,"Alta","Muy Alta"))))),"")</f>
        <v/>
      </c>
      <c r="AC133" s="125" t="str">
        <f t="shared" ref="AC133:AC137" si="170">+AA133</f>
        <v/>
      </c>
      <c r="AD133" s="127" t="str">
        <f t="shared" ref="AD133:AD137" si="171">IFERROR(IF(AE133="","",IF(AE133&lt;=0.2,"Leve",IF(AE133&lt;=0.4,"Menor",IF(AE133&lt;=0.6,"Moderado",IF(AE133&lt;=0.8,"Mayor","Catastrófico"))))),"")</f>
        <v/>
      </c>
      <c r="AE133" s="125" t="str">
        <f>IFERROR(IF(AND(T132="Impacto",T133="Impacto"),(AE126-(+AE126*W133)),IF(T133="Impacto",($P$72-(+$P$72*W133)),IF(T133="Probabilidad",AE126,""))),"")</f>
        <v/>
      </c>
      <c r="AF133" s="128" t="str">
        <f t="shared" ref="AF133:AF134" si="172">IFERROR(IF(OR(AND(AB133="Muy Baja",AD133="Leve"),AND(AB133="Muy Baja",AD133="Menor"),AND(AB133="Baja",AD133="Leve")),"Bajo",IF(OR(AND(AB133="Muy baja",AD133="Moderado"),AND(AB133="Baja",AD133="Menor"),AND(AB133="Baja",AD133="Moderado"),AND(AB133="Media",AD133="Leve"),AND(AB133="Media",AD133="Menor"),AND(AB133="Media",AD133="Moderado"),AND(AB133="Alta",AD133="Leve"),AND(AB133="Alta",AD133="Menor")),"Moderado",IF(OR(AND(AB133="Muy Baja",AD133="Mayor"),AND(AB133="Baja",AD133="Mayor"),AND(AB133="Media",AD133="Mayor"),AND(AB133="Alta",AD133="Moderado"),AND(AB133="Alta",AD133="Mayor"),AND(AB133="Muy Alta",AD133="Leve"),AND(AB133="Muy Alta",AD133="Menor"),AND(AB133="Muy Alta",AD133="Moderado"),AND(AB133="Muy Alta",AD133="Mayor")),"Alto",IF(OR(AND(AB133="Muy Baja",AD133="Catastrófico"),AND(AB133="Baja",AD133="Catastrófico"),AND(AB133="Media",AD133="Catastrófico"),AND(AB133="Alta",AD133="Catastrófico"),AND(AB133="Muy Alta",AD133="Catastrófico")),"Extremo","")))),"")</f>
        <v/>
      </c>
      <c r="AG133" s="124"/>
      <c r="AH133" s="148"/>
      <c r="AI133" s="156"/>
      <c r="AJ133" s="140"/>
      <c r="AK133" s="149"/>
      <c r="AL133" s="131"/>
      <c r="AM133" s="120"/>
      <c r="AN133" s="121"/>
      <c r="AO133" s="257"/>
    </row>
    <row r="134" spans="1:41" hidden="1" x14ac:dyDescent="0.3">
      <c r="A134" s="302"/>
      <c r="B134" s="302"/>
      <c r="C134" s="245"/>
      <c r="D134" s="247"/>
      <c r="E134" s="249"/>
      <c r="F134" s="252"/>
      <c r="G134" s="314"/>
      <c r="H134" s="255"/>
      <c r="I134" s="257"/>
      <c r="J134" s="259"/>
      <c r="K134" s="261"/>
      <c r="L134" s="262"/>
      <c r="M134" s="263"/>
      <c r="N134" s="262">
        <f>IF(NOT(ISERROR(MATCH(M134,_xlfn.ANCHORARRAY(H142),0))),L144&amp;"Por favor no seleccionar los criterios de impacto",M134)</f>
        <v>0</v>
      </c>
      <c r="O134" s="261"/>
      <c r="P134" s="262"/>
      <c r="Q134" s="264"/>
      <c r="R134" s="119">
        <v>3</v>
      </c>
      <c r="S134" s="130"/>
      <c r="T134" s="123" t="str">
        <f>IF(OR(U134="Preventivo",U134="Detectivo"),"Probabilidad",IF(U134="Correctivo","Impacto",""))</f>
        <v/>
      </c>
      <c r="U134" s="124"/>
      <c r="V134" s="124"/>
      <c r="W134" s="125" t="str">
        <f t="shared" si="168"/>
        <v/>
      </c>
      <c r="X134" s="124"/>
      <c r="Y134" s="124"/>
      <c r="Z134" s="124"/>
      <c r="AA134" s="126" t="str">
        <f>IFERROR(IF(AND(T133="Probabilidad",T134="Probabilidad"),(AC133-(+AC133*W134)),IF(AND(T133="Impacto",T134="Probabilidad"),(AC132-(+AC132*W134)),IF(T134="Impacto",AC133,""))),"")</f>
        <v/>
      </c>
      <c r="AB134" s="127" t="str">
        <f t="shared" si="169"/>
        <v/>
      </c>
      <c r="AC134" s="125" t="str">
        <f t="shared" si="170"/>
        <v/>
      </c>
      <c r="AD134" s="127" t="str">
        <f t="shared" si="171"/>
        <v/>
      </c>
      <c r="AE134" s="125" t="str">
        <f>IFERROR(IF(AND(T133="Impacto",T134="Impacto"),(AE133-(+AE133*W134)),IF(AND(T133="Probabilidad",T134="Impacto"),(AE132-(+AE132*W134)),IF(T134="Probabilidad",AE133,""))),"")</f>
        <v/>
      </c>
      <c r="AF134" s="128" t="str">
        <f t="shared" si="172"/>
        <v/>
      </c>
      <c r="AG134" s="124"/>
      <c r="AH134" s="148"/>
      <c r="AI134" s="156"/>
      <c r="AJ134" s="140"/>
      <c r="AK134" s="139"/>
      <c r="AL134" s="131"/>
      <c r="AM134" s="120"/>
      <c r="AN134" s="121"/>
      <c r="AO134" s="257"/>
    </row>
    <row r="135" spans="1:41" hidden="1" x14ac:dyDescent="0.3">
      <c r="A135" s="302"/>
      <c r="B135" s="302"/>
      <c r="C135" s="245"/>
      <c r="D135" s="247"/>
      <c r="E135" s="249"/>
      <c r="F135" s="252"/>
      <c r="G135" s="314"/>
      <c r="H135" s="255"/>
      <c r="I135" s="257"/>
      <c r="J135" s="259"/>
      <c r="K135" s="261"/>
      <c r="L135" s="262"/>
      <c r="M135" s="263"/>
      <c r="N135" s="262">
        <f>IF(NOT(ISERROR(MATCH(M135,_xlfn.ANCHORARRAY(H143),0))),L145&amp;"Por favor no seleccionar los criterios de impacto",M135)</f>
        <v>0</v>
      </c>
      <c r="O135" s="261"/>
      <c r="P135" s="262"/>
      <c r="Q135" s="264"/>
      <c r="R135" s="119">
        <v>4</v>
      </c>
      <c r="S135" s="122"/>
      <c r="T135" s="123" t="str">
        <f t="shared" ref="T135:T137" si="173">IF(OR(U135="Preventivo",U135="Detectivo"),"Probabilidad",IF(U135="Correctivo","Impacto",""))</f>
        <v/>
      </c>
      <c r="U135" s="124"/>
      <c r="V135" s="124"/>
      <c r="W135" s="125" t="str">
        <f t="shared" si="168"/>
        <v/>
      </c>
      <c r="X135" s="124"/>
      <c r="Y135" s="124"/>
      <c r="Z135" s="124"/>
      <c r="AA135" s="126" t="str">
        <f t="shared" ref="AA135:AA137" si="174">IFERROR(IF(AND(T134="Probabilidad",T135="Probabilidad"),(AC134-(+AC134*W135)),IF(AND(T134="Impacto",T135="Probabilidad"),(AC133-(+AC133*W135)),IF(T135="Impacto",AC134,""))),"")</f>
        <v/>
      </c>
      <c r="AB135" s="127" t="str">
        <f t="shared" si="169"/>
        <v/>
      </c>
      <c r="AC135" s="125" t="str">
        <f t="shared" si="170"/>
        <v/>
      </c>
      <c r="AD135" s="127" t="str">
        <f t="shared" si="171"/>
        <v/>
      </c>
      <c r="AE135" s="125" t="str">
        <f t="shared" ref="AE135:AE137" si="175">IFERROR(IF(AND(T134="Impacto",T135="Impacto"),(AE134-(+AE134*W135)),IF(AND(T134="Probabilidad",T135="Impacto"),(AE133-(+AE133*W135)),IF(T135="Probabilidad",AE134,""))),"")</f>
        <v/>
      </c>
      <c r="AF135" s="128" t="str">
        <f>IFERROR(IF(OR(AND(AB135="Muy Baja",AD135="Leve"),AND(AB135="Muy Baja",AD135="Menor"),AND(AB135="Baja",AD135="Leve")),"Bajo",IF(OR(AND(AB135="Muy baja",AD135="Moderado"),AND(AB135="Baja",AD135="Menor"),AND(AB135="Baja",AD135="Moderado"),AND(AB135="Media",AD135="Leve"),AND(AB135="Media",AD135="Menor"),AND(AB135="Media",AD135="Moderado"),AND(AB135="Alta",AD135="Leve"),AND(AB135="Alta",AD135="Menor")),"Moderado",IF(OR(AND(AB135="Muy Baja",AD135="Mayor"),AND(AB135="Baja",AD135="Mayor"),AND(AB135="Media",AD135="Mayor"),AND(AB135="Alta",AD135="Moderado"),AND(AB135="Alta",AD135="Mayor"),AND(AB135="Muy Alta",AD135="Leve"),AND(AB135="Muy Alta",AD135="Menor"),AND(AB135="Muy Alta",AD135="Moderado"),AND(AB135="Muy Alta",AD135="Mayor")),"Alto",IF(OR(AND(AB135="Muy Baja",AD135="Catastrófico"),AND(AB135="Baja",AD135="Catastrófico"),AND(AB135="Media",AD135="Catastrófico"),AND(AB135="Alta",AD135="Catastrófico"),AND(AB135="Muy Alta",AD135="Catastrófico")),"Extremo","")))),"")</f>
        <v/>
      </c>
      <c r="AG135" s="124"/>
      <c r="AH135" s="148"/>
      <c r="AI135" s="156"/>
      <c r="AJ135" s="140"/>
      <c r="AK135" s="139"/>
      <c r="AL135" s="131"/>
      <c r="AM135" s="120"/>
      <c r="AN135" s="121"/>
      <c r="AO135" s="257"/>
    </row>
    <row r="136" spans="1:41" hidden="1" x14ac:dyDescent="0.3">
      <c r="A136" s="302"/>
      <c r="B136" s="302"/>
      <c r="C136" s="245"/>
      <c r="D136" s="247"/>
      <c r="E136" s="249"/>
      <c r="F136" s="252"/>
      <c r="G136" s="314"/>
      <c r="H136" s="255"/>
      <c r="I136" s="257"/>
      <c r="J136" s="259"/>
      <c r="K136" s="261"/>
      <c r="L136" s="262"/>
      <c r="M136" s="263"/>
      <c r="N136" s="262">
        <f>IF(NOT(ISERROR(MATCH(M136,_xlfn.ANCHORARRAY(H144),0))),L146&amp;"Por favor no seleccionar los criterios de impacto",M136)</f>
        <v>0</v>
      </c>
      <c r="O136" s="261"/>
      <c r="P136" s="262"/>
      <c r="Q136" s="264"/>
      <c r="R136" s="119">
        <v>5</v>
      </c>
      <c r="S136" s="122"/>
      <c r="T136" s="123" t="str">
        <f t="shared" si="173"/>
        <v/>
      </c>
      <c r="U136" s="124"/>
      <c r="V136" s="124"/>
      <c r="W136" s="125" t="str">
        <f t="shared" si="168"/>
        <v/>
      </c>
      <c r="X136" s="124"/>
      <c r="Y136" s="124"/>
      <c r="Z136" s="124"/>
      <c r="AA136" s="126" t="str">
        <f t="shared" si="174"/>
        <v/>
      </c>
      <c r="AB136" s="127" t="str">
        <f t="shared" si="169"/>
        <v/>
      </c>
      <c r="AC136" s="125" t="str">
        <f t="shared" si="170"/>
        <v/>
      </c>
      <c r="AD136" s="127" t="str">
        <f t="shared" si="171"/>
        <v/>
      </c>
      <c r="AE136" s="125" t="str">
        <f t="shared" si="175"/>
        <v/>
      </c>
      <c r="AF136" s="128" t="str">
        <f t="shared" ref="AF136:AF137" si="176">IFERROR(IF(OR(AND(AB136="Muy Baja",AD136="Leve"),AND(AB136="Muy Baja",AD136="Menor"),AND(AB136="Baja",AD136="Leve")),"Bajo",IF(OR(AND(AB136="Muy baja",AD136="Moderado"),AND(AB136="Baja",AD136="Menor"),AND(AB136="Baja",AD136="Moderado"),AND(AB136="Media",AD136="Leve"),AND(AB136="Media",AD136="Menor"),AND(AB136="Media",AD136="Moderado"),AND(AB136="Alta",AD136="Leve"),AND(AB136="Alta",AD136="Menor")),"Moderado",IF(OR(AND(AB136="Muy Baja",AD136="Mayor"),AND(AB136="Baja",AD136="Mayor"),AND(AB136="Media",AD136="Mayor"),AND(AB136="Alta",AD136="Moderado"),AND(AB136="Alta",AD136="Mayor"),AND(AB136="Muy Alta",AD136="Leve"),AND(AB136="Muy Alta",AD136="Menor"),AND(AB136="Muy Alta",AD136="Moderado"),AND(AB136="Muy Alta",AD136="Mayor")),"Alto",IF(OR(AND(AB136="Muy Baja",AD136="Catastrófico"),AND(AB136="Baja",AD136="Catastrófico"),AND(AB136="Media",AD136="Catastrófico"),AND(AB136="Alta",AD136="Catastrófico"),AND(AB136="Muy Alta",AD136="Catastrófico")),"Extremo","")))),"")</f>
        <v/>
      </c>
      <c r="AG136" s="124"/>
      <c r="AH136" s="148"/>
      <c r="AI136" s="120"/>
      <c r="AJ136" s="140"/>
      <c r="AK136" s="131"/>
      <c r="AL136" s="131"/>
      <c r="AM136" s="120"/>
      <c r="AN136" s="121"/>
      <c r="AO136" s="257"/>
    </row>
    <row r="137" spans="1:41" hidden="1" x14ac:dyDescent="0.3">
      <c r="A137" s="302"/>
      <c r="B137" s="302"/>
      <c r="C137" s="246"/>
      <c r="D137" s="247"/>
      <c r="E137" s="250"/>
      <c r="F137" s="253"/>
      <c r="G137" s="315"/>
      <c r="H137" s="256"/>
      <c r="I137" s="257"/>
      <c r="J137" s="260"/>
      <c r="K137" s="261"/>
      <c r="L137" s="262"/>
      <c r="M137" s="263"/>
      <c r="N137" s="262">
        <f>IF(NOT(ISERROR(MATCH(M137,_xlfn.ANCHORARRAY(H145),0))),L147&amp;"Por favor no seleccionar los criterios de impacto",M137)</f>
        <v>0</v>
      </c>
      <c r="O137" s="261"/>
      <c r="P137" s="262"/>
      <c r="Q137" s="264"/>
      <c r="R137" s="119">
        <v>6</v>
      </c>
      <c r="S137" s="122"/>
      <c r="T137" s="123" t="str">
        <f t="shared" si="173"/>
        <v/>
      </c>
      <c r="U137" s="124"/>
      <c r="V137" s="124"/>
      <c r="W137" s="125" t="str">
        <f t="shared" si="168"/>
        <v/>
      </c>
      <c r="X137" s="124"/>
      <c r="Y137" s="124"/>
      <c r="Z137" s="124"/>
      <c r="AA137" s="126" t="str">
        <f t="shared" si="174"/>
        <v/>
      </c>
      <c r="AB137" s="127" t="str">
        <f t="shared" si="169"/>
        <v/>
      </c>
      <c r="AC137" s="125" t="str">
        <f t="shared" si="170"/>
        <v/>
      </c>
      <c r="AD137" s="127" t="str">
        <f t="shared" si="171"/>
        <v/>
      </c>
      <c r="AE137" s="125" t="str">
        <f t="shared" si="175"/>
        <v/>
      </c>
      <c r="AF137" s="128" t="str">
        <f t="shared" si="176"/>
        <v/>
      </c>
      <c r="AG137" s="124"/>
      <c r="AH137" s="148"/>
      <c r="AI137" s="120"/>
      <c r="AJ137" s="121"/>
      <c r="AK137" s="131"/>
      <c r="AL137" s="131"/>
      <c r="AM137" s="120"/>
      <c r="AN137" s="121"/>
      <c r="AO137" s="257"/>
    </row>
    <row r="138" spans="1:41" hidden="1" x14ac:dyDescent="0.3">
      <c r="A138" s="302"/>
      <c r="B138" s="302"/>
      <c r="C138" s="244">
        <v>22</v>
      </c>
      <c r="D138" s="247"/>
      <c r="E138" s="248"/>
      <c r="F138" s="251"/>
      <c r="G138" s="254"/>
      <c r="H138" s="254"/>
      <c r="I138" s="257"/>
      <c r="J138" s="258"/>
      <c r="K138" s="261" t="str">
        <f t="shared" si="158"/>
        <v/>
      </c>
      <c r="L138" s="262" t="str">
        <f>IF(K138="","",IF(K138="Muy Baja",0.2,IF(K138="Baja",0.4,IF(K138="Media",0.6,IF(K138="Alta",0.8,IF(K138="Muy Alta",1,))))))</f>
        <v/>
      </c>
      <c r="M138" s="263"/>
      <c r="N138" s="262">
        <f>IF(NOT(ISERROR(MATCH(M138,'Tabla Impacto'!$B$221:$B$223,0))),'Tabla Impacto'!$F$223&amp;"Por favor no seleccionar los criterios de impacto(Afectación Económica o presupuestal y Pérdida Reputacional)",M138)</f>
        <v>0</v>
      </c>
      <c r="O138" s="261" t="str">
        <f>IF(OR(N138='Tabla Impacto'!$C$11,N138='Tabla Impacto'!$D$11),"Leve",IF(OR(N138='Tabla Impacto'!$C$12,N138='Tabla Impacto'!$D$12),"Menor",IF(OR(N138='Tabla Impacto'!$C$13,N138='Tabla Impacto'!$D$13),"Moderado",IF(OR(N138='Tabla Impacto'!$C$14,N138='Tabla Impacto'!$D$14),"Mayor",IF(OR(N138='Tabla Impacto'!$C$15,N138='Tabla Impacto'!$D$15),"Catastrófico","")))))</f>
        <v/>
      </c>
      <c r="P138" s="262" t="str">
        <f>IF(O138="","",IF(O138="Leve",0.2,IF(O138="Menor",0.4,IF(O138="Moderado",0.6,IF(O138="Mayor",0.8,IF(O138="Catastrófico",1,))))))</f>
        <v/>
      </c>
      <c r="Q138" s="264" t="str">
        <f>IF(OR(AND(K138="Muy Baja",O138="Leve"),AND(K138="Muy Baja",O138="Menor"),AND(K138="Baja",O138="Leve")),"Bajo",IF(OR(AND(K138="Muy baja",O138="Moderado"),AND(K138="Baja",O138="Menor"),AND(K138="Baja",O138="Moderado"),AND(K138="Media",O138="Leve"),AND(K138="Media",O138="Menor"),AND(K138="Media",O138="Moderado"),AND(K138="Alta",O138="Leve"),AND(K138="Alta",O138="Menor")),"Moderado",IF(OR(AND(K138="Muy Baja",O138="Mayor"),AND(K138="Baja",O138="Mayor"),AND(K138="Media",O138="Mayor"),AND(K138="Alta",O138="Moderado"),AND(K138="Alta",O138="Mayor"),AND(K138="Muy Alta",O138="Leve"),AND(K138="Muy Alta",O138="Menor"),AND(K138="Muy Alta",O138="Moderado"),AND(K138="Muy Alta",O138="Mayor")),"Alto",IF(OR(AND(K138="Muy Baja",O138="Catastrófico"),AND(K138="Baja",O138="Catastrófico"),AND(K138="Media",O138="Catastrófico"),AND(K138="Alta",O138="Catastrófico"),AND(K138="Muy Alta",O138="Catastrófico")),"Extremo",""))))</f>
        <v/>
      </c>
      <c r="R138" s="119">
        <v>1</v>
      </c>
      <c r="S138" s="122"/>
      <c r="T138" s="123" t="str">
        <f>IF(OR(U138="Preventivo",U138="Detectivo"),"Probabilidad",IF(U138="Correctivo","Impacto",""))</f>
        <v/>
      </c>
      <c r="U138" s="124"/>
      <c r="V138" s="124"/>
      <c r="W138" s="125" t="str">
        <f>IF(AND(U138="Preventivo",V138="Automático"),"50%",IF(AND(U138="Preventivo",V138="Manual"),"40%",IF(AND(U138="Detectivo",V138="Automático"),"40%",IF(AND(U138="Detectivo",V138="Manual"),"30%",IF(AND(U138="Correctivo",V138="Automático"),"35%",IF(AND(U138="Correctivo",V138="Manual"),"25%",""))))))</f>
        <v/>
      </c>
      <c r="X138" s="124"/>
      <c r="Y138" s="124"/>
      <c r="Z138" s="124"/>
      <c r="AA138" s="126" t="str">
        <f>IFERROR(IF(T138="Probabilidad",(L138-(+L138*W138)),IF(T138="Impacto",L138,"")),"")</f>
        <v/>
      </c>
      <c r="AB138" s="127" t="str">
        <f>IFERROR(IF(AA138="","",IF(AA138&lt;=0.2,"Muy Baja",IF(AA138&lt;=0.4,"Baja",IF(AA138&lt;=0.6,"Media",IF(AA138&lt;=0.8,"Alta","Muy Alta"))))),"")</f>
        <v/>
      </c>
      <c r="AC138" s="125" t="str">
        <f>+AA138</f>
        <v/>
      </c>
      <c r="AD138" s="127" t="str">
        <f>IFERROR(IF(AE138="","",IF(AE138&lt;=0.2,"Leve",IF(AE138&lt;=0.4,"Menor",IF(AE138&lt;=0.6,"Moderado",IF(AE138&lt;=0.8,"Mayor","Catastrófico"))))),"")</f>
        <v/>
      </c>
      <c r="AE138" s="125" t="str">
        <f>IFERROR(IF(T138="Impacto",(P138-(+P138*W138)),IF(T138="Probabilidad",P138,"")),"")</f>
        <v/>
      </c>
      <c r="AF138" s="128" t="str">
        <f>IFERROR(IF(OR(AND(AB138="Muy Baja",AD138="Leve"),AND(AB138="Muy Baja",AD138="Menor"),AND(AB138="Baja",AD138="Leve")),"Bajo",IF(OR(AND(AB138="Muy baja",AD138="Moderado"),AND(AB138="Baja",AD138="Menor"),AND(AB138="Baja",AD138="Moderado"),AND(AB138="Media",AD138="Leve"),AND(AB138="Media",AD138="Menor"),AND(AB138="Media",AD138="Moderado"),AND(AB138="Alta",AD138="Leve"),AND(AB138="Alta",AD138="Menor")),"Moderado",IF(OR(AND(AB138="Muy Baja",AD138="Mayor"),AND(AB138="Baja",AD138="Mayor"),AND(AB138="Media",AD138="Mayor"),AND(AB138="Alta",AD138="Moderado"),AND(AB138="Alta",AD138="Mayor"),AND(AB138="Muy Alta",AD138="Leve"),AND(AB138="Muy Alta",AD138="Menor"),AND(AB138="Muy Alta",AD138="Moderado"),AND(AB138="Muy Alta",AD138="Mayor")),"Alto",IF(OR(AND(AB138="Muy Baja",AD138="Catastrófico"),AND(AB138="Baja",AD138="Catastrófico"),AND(AB138="Media",AD138="Catastrófico"),AND(AB138="Alta",AD138="Catastrófico"),AND(AB138="Muy Alta",AD138="Catastrófico")),"Extremo","")))),"")</f>
        <v/>
      </c>
      <c r="AG138" s="124"/>
      <c r="AH138" s="148"/>
      <c r="AI138" s="156"/>
      <c r="AJ138" s="140"/>
      <c r="AK138" s="149"/>
      <c r="AL138" s="131"/>
      <c r="AM138" s="120"/>
      <c r="AN138" s="121"/>
      <c r="AO138" s="257" t="s">
        <v>230</v>
      </c>
    </row>
    <row r="139" spans="1:41" hidden="1" x14ac:dyDescent="0.3">
      <c r="A139" s="302"/>
      <c r="B139" s="302"/>
      <c r="C139" s="245"/>
      <c r="D139" s="247"/>
      <c r="E139" s="249"/>
      <c r="F139" s="252"/>
      <c r="G139" s="255"/>
      <c r="H139" s="255"/>
      <c r="I139" s="257"/>
      <c r="J139" s="259"/>
      <c r="K139" s="261"/>
      <c r="L139" s="262"/>
      <c r="M139" s="263"/>
      <c r="N139" s="262">
        <f>IF(NOT(ISERROR(MATCH(M139,_xlfn.ANCHORARRAY(H147),0))),L149&amp;"Por favor no seleccionar los criterios de impacto",M139)</f>
        <v>0</v>
      </c>
      <c r="O139" s="261"/>
      <c r="P139" s="262"/>
      <c r="Q139" s="264"/>
      <c r="R139" s="119">
        <v>2</v>
      </c>
      <c r="S139" s="122"/>
      <c r="T139" s="123" t="str">
        <f>IF(OR(U139="Preventivo",U139="Detectivo"),"Probabilidad",IF(U139="Correctivo","Impacto",""))</f>
        <v/>
      </c>
      <c r="U139" s="124"/>
      <c r="V139" s="124"/>
      <c r="W139" s="125" t="str">
        <f t="shared" ref="W139:W143" si="177">IF(AND(U139="Preventivo",V139="Automático"),"50%",IF(AND(U139="Preventivo",V139="Manual"),"40%",IF(AND(U139="Detectivo",V139="Automático"),"40%",IF(AND(U139="Detectivo",V139="Manual"),"30%",IF(AND(U139="Correctivo",V139="Automático"),"35%",IF(AND(U139="Correctivo",V139="Manual"),"25%",""))))))</f>
        <v/>
      </c>
      <c r="X139" s="124"/>
      <c r="Y139" s="124"/>
      <c r="Z139" s="124"/>
      <c r="AA139" s="126" t="str">
        <f>IFERROR(IF(AND(T138="Probabilidad",T139="Probabilidad"),(AC138-(+AC138*W139)),IF(T139="Probabilidad",(L138-(+L138*W139)),IF(T139="Impacto",AC138,""))),"")</f>
        <v/>
      </c>
      <c r="AB139" s="127" t="str">
        <f t="shared" ref="AB139:AB143" si="178">IFERROR(IF(AA139="","",IF(AA139&lt;=0.2,"Muy Baja",IF(AA139&lt;=0.4,"Baja",IF(AA139&lt;=0.6,"Media",IF(AA139&lt;=0.8,"Alta","Muy Alta"))))),"")</f>
        <v/>
      </c>
      <c r="AC139" s="125" t="str">
        <f t="shared" ref="AC139:AC143" si="179">+AA139</f>
        <v/>
      </c>
      <c r="AD139" s="127" t="str">
        <f t="shared" ref="AD139:AD143" si="180">IFERROR(IF(AE139="","",IF(AE139&lt;=0.2,"Leve",IF(AE139&lt;=0.4,"Menor",IF(AE139&lt;=0.6,"Moderado",IF(AE139&lt;=0.8,"Mayor","Catastrófico"))))),"")</f>
        <v/>
      </c>
      <c r="AE139" s="125" t="str">
        <f>IFERROR(IF(AND(T138="Impacto",T139="Impacto"),(AE132-(+AE132*W139)),IF(T139="Impacto",($P$72-(+$P$72*W139)),IF(T139="Probabilidad",AE132,""))),"")</f>
        <v/>
      </c>
      <c r="AF139" s="128" t="str">
        <f t="shared" ref="AF139:AF140" si="181">IFERROR(IF(OR(AND(AB139="Muy Baja",AD139="Leve"),AND(AB139="Muy Baja",AD139="Menor"),AND(AB139="Baja",AD139="Leve")),"Bajo",IF(OR(AND(AB139="Muy baja",AD139="Moderado"),AND(AB139="Baja",AD139="Menor"),AND(AB139="Baja",AD139="Moderado"),AND(AB139="Media",AD139="Leve"),AND(AB139="Media",AD139="Menor"),AND(AB139="Media",AD139="Moderado"),AND(AB139="Alta",AD139="Leve"),AND(AB139="Alta",AD139="Menor")),"Moderado",IF(OR(AND(AB139="Muy Baja",AD139="Mayor"),AND(AB139="Baja",AD139="Mayor"),AND(AB139="Media",AD139="Mayor"),AND(AB139="Alta",AD139="Moderado"),AND(AB139="Alta",AD139="Mayor"),AND(AB139="Muy Alta",AD139="Leve"),AND(AB139="Muy Alta",AD139="Menor"),AND(AB139="Muy Alta",AD139="Moderado"),AND(AB139="Muy Alta",AD139="Mayor")),"Alto",IF(OR(AND(AB139="Muy Baja",AD139="Catastrófico"),AND(AB139="Baja",AD139="Catastrófico"),AND(AB139="Media",AD139="Catastrófico"),AND(AB139="Alta",AD139="Catastrófico"),AND(AB139="Muy Alta",AD139="Catastrófico")),"Extremo","")))),"")</f>
        <v/>
      </c>
      <c r="AG139" s="124"/>
      <c r="AH139" s="148"/>
      <c r="AI139" s="156"/>
      <c r="AJ139" s="140"/>
      <c r="AK139" s="149"/>
      <c r="AL139" s="131"/>
      <c r="AM139" s="120"/>
      <c r="AN139" s="121"/>
      <c r="AO139" s="257"/>
    </row>
    <row r="140" spans="1:41" hidden="1" x14ac:dyDescent="0.3">
      <c r="A140" s="302"/>
      <c r="B140" s="302"/>
      <c r="C140" s="245"/>
      <c r="D140" s="247"/>
      <c r="E140" s="249"/>
      <c r="F140" s="252"/>
      <c r="G140" s="255"/>
      <c r="H140" s="255"/>
      <c r="I140" s="257"/>
      <c r="J140" s="259"/>
      <c r="K140" s="261"/>
      <c r="L140" s="262"/>
      <c r="M140" s="263"/>
      <c r="N140" s="262">
        <f>IF(NOT(ISERROR(MATCH(M140,_xlfn.ANCHORARRAY(H148),0))),L150&amp;"Por favor no seleccionar los criterios de impacto",M140)</f>
        <v>0</v>
      </c>
      <c r="O140" s="261"/>
      <c r="P140" s="262"/>
      <c r="Q140" s="264"/>
      <c r="R140" s="119">
        <v>3</v>
      </c>
      <c r="S140" s="130"/>
      <c r="T140" s="123" t="str">
        <f>IF(OR(U140="Preventivo",U140="Detectivo"),"Probabilidad",IF(U140="Correctivo","Impacto",""))</f>
        <v/>
      </c>
      <c r="U140" s="124"/>
      <c r="V140" s="124"/>
      <c r="W140" s="125" t="str">
        <f t="shared" si="177"/>
        <v/>
      </c>
      <c r="X140" s="124"/>
      <c r="Y140" s="124"/>
      <c r="Z140" s="124"/>
      <c r="AA140" s="126" t="str">
        <f>IFERROR(IF(AND(T139="Probabilidad",T140="Probabilidad"),(AC139-(+AC139*W140)),IF(AND(T139="Impacto",T140="Probabilidad"),(AC138-(+AC138*W140)),IF(T140="Impacto",AC139,""))),"")</f>
        <v/>
      </c>
      <c r="AB140" s="127" t="str">
        <f t="shared" si="178"/>
        <v/>
      </c>
      <c r="AC140" s="125" t="str">
        <f t="shared" si="179"/>
        <v/>
      </c>
      <c r="AD140" s="127" t="str">
        <f t="shared" si="180"/>
        <v/>
      </c>
      <c r="AE140" s="125" t="str">
        <f>IFERROR(IF(AND(T139="Impacto",T140="Impacto"),(AE139-(+AE139*W140)),IF(AND(T139="Probabilidad",T140="Impacto"),(AE138-(+AE138*W140)),IF(T140="Probabilidad",AE139,""))),"")</f>
        <v/>
      </c>
      <c r="AF140" s="128" t="str">
        <f t="shared" si="181"/>
        <v/>
      </c>
      <c r="AG140" s="124"/>
      <c r="AH140" s="148"/>
      <c r="AI140" s="156"/>
      <c r="AJ140" s="140"/>
      <c r="AK140" s="139"/>
      <c r="AL140" s="131"/>
      <c r="AM140" s="120"/>
      <c r="AN140" s="121"/>
      <c r="AO140" s="257"/>
    </row>
    <row r="141" spans="1:41" hidden="1" x14ac:dyDescent="0.3">
      <c r="A141" s="302"/>
      <c r="B141" s="302"/>
      <c r="C141" s="245"/>
      <c r="D141" s="247"/>
      <c r="E141" s="249"/>
      <c r="F141" s="252"/>
      <c r="G141" s="255"/>
      <c r="H141" s="255"/>
      <c r="I141" s="257"/>
      <c r="J141" s="259"/>
      <c r="K141" s="261"/>
      <c r="L141" s="262"/>
      <c r="M141" s="263"/>
      <c r="N141" s="262">
        <f>IF(NOT(ISERROR(MATCH(M141,_xlfn.ANCHORARRAY(H149),0))),L151&amp;"Por favor no seleccionar los criterios de impacto",M141)</f>
        <v>0</v>
      </c>
      <c r="O141" s="261"/>
      <c r="P141" s="262"/>
      <c r="Q141" s="264"/>
      <c r="R141" s="119">
        <v>4</v>
      </c>
      <c r="S141" s="122"/>
      <c r="T141" s="123" t="str">
        <f t="shared" ref="T141:T143" si="182">IF(OR(U141="Preventivo",U141="Detectivo"),"Probabilidad",IF(U141="Correctivo","Impacto",""))</f>
        <v/>
      </c>
      <c r="U141" s="124"/>
      <c r="V141" s="124"/>
      <c r="W141" s="125" t="str">
        <f t="shared" si="177"/>
        <v/>
      </c>
      <c r="X141" s="124"/>
      <c r="Y141" s="124"/>
      <c r="Z141" s="124"/>
      <c r="AA141" s="126" t="str">
        <f t="shared" ref="AA141:AA143" si="183">IFERROR(IF(AND(T140="Probabilidad",T141="Probabilidad"),(AC140-(+AC140*W141)),IF(AND(T140="Impacto",T141="Probabilidad"),(AC139-(+AC139*W141)),IF(T141="Impacto",AC140,""))),"")</f>
        <v/>
      </c>
      <c r="AB141" s="127" t="str">
        <f t="shared" si="178"/>
        <v/>
      </c>
      <c r="AC141" s="125" t="str">
        <f t="shared" si="179"/>
        <v/>
      </c>
      <c r="AD141" s="127" t="str">
        <f t="shared" si="180"/>
        <v/>
      </c>
      <c r="AE141" s="125" t="str">
        <f t="shared" ref="AE141:AE143" si="184">IFERROR(IF(AND(T140="Impacto",T141="Impacto"),(AE140-(+AE140*W141)),IF(AND(T140="Probabilidad",T141="Impacto"),(AE139-(+AE139*W141)),IF(T141="Probabilidad",AE140,""))),"")</f>
        <v/>
      </c>
      <c r="AF141" s="128" t="str">
        <f>IFERROR(IF(OR(AND(AB141="Muy Baja",AD141="Leve"),AND(AB141="Muy Baja",AD141="Menor"),AND(AB141="Baja",AD141="Leve")),"Bajo",IF(OR(AND(AB141="Muy baja",AD141="Moderado"),AND(AB141="Baja",AD141="Menor"),AND(AB141="Baja",AD141="Moderado"),AND(AB141="Media",AD141="Leve"),AND(AB141="Media",AD141="Menor"),AND(AB141="Media",AD141="Moderado"),AND(AB141="Alta",AD141="Leve"),AND(AB141="Alta",AD141="Menor")),"Moderado",IF(OR(AND(AB141="Muy Baja",AD141="Mayor"),AND(AB141="Baja",AD141="Mayor"),AND(AB141="Media",AD141="Mayor"),AND(AB141="Alta",AD141="Moderado"),AND(AB141="Alta",AD141="Mayor"),AND(AB141="Muy Alta",AD141="Leve"),AND(AB141="Muy Alta",AD141="Menor"),AND(AB141="Muy Alta",AD141="Moderado"),AND(AB141="Muy Alta",AD141="Mayor")),"Alto",IF(OR(AND(AB141="Muy Baja",AD141="Catastrófico"),AND(AB141="Baja",AD141="Catastrófico"),AND(AB141="Media",AD141="Catastrófico"),AND(AB141="Alta",AD141="Catastrófico"),AND(AB141="Muy Alta",AD141="Catastrófico")),"Extremo","")))),"")</f>
        <v/>
      </c>
      <c r="AG141" s="124"/>
      <c r="AH141" s="148"/>
      <c r="AI141" s="156"/>
      <c r="AJ141" s="138"/>
      <c r="AK141" s="139"/>
      <c r="AL141" s="131"/>
      <c r="AM141" s="120"/>
      <c r="AN141" s="121"/>
      <c r="AO141" s="257"/>
    </row>
    <row r="142" spans="1:41" hidden="1" x14ac:dyDescent="0.3">
      <c r="A142" s="302"/>
      <c r="B142" s="302"/>
      <c r="C142" s="245"/>
      <c r="D142" s="247"/>
      <c r="E142" s="249"/>
      <c r="F142" s="252"/>
      <c r="G142" s="255"/>
      <c r="H142" s="255"/>
      <c r="I142" s="257"/>
      <c r="J142" s="259"/>
      <c r="K142" s="261"/>
      <c r="L142" s="262"/>
      <c r="M142" s="263"/>
      <c r="N142" s="262">
        <f>IF(NOT(ISERROR(MATCH(M142,_xlfn.ANCHORARRAY(H150),0))),L152&amp;"Por favor no seleccionar los criterios de impacto",M142)</f>
        <v>0</v>
      </c>
      <c r="O142" s="261"/>
      <c r="P142" s="262"/>
      <c r="Q142" s="264"/>
      <c r="R142" s="119">
        <v>5</v>
      </c>
      <c r="S142" s="122"/>
      <c r="T142" s="123" t="str">
        <f t="shared" si="182"/>
        <v/>
      </c>
      <c r="U142" s="124"/>
      <c r="V142" s="124"/>
      <c r="W142" s="125" t="str">
        <f t="shared" si="177"/>
        <v/>
      </c>
      <c r="X142" s="124"/>
      <c r="Y142" s="124"/>
      <c r="Z142" s="124"/>
      <c r="AA142" s="126" t="str">
        <f t="shared" si="183"/>
        <v/>
      </c>
      <c r="AB142" s="127" t="str">
        <f t="shared" si="178"/>
        <v/>
      </c>
      <c r="AC142" s="125" t="str">
        <f t="shared" si="179"/>
        <v/>
      </c>
      <c r="AD142" s="127" t="str">
        <f t="shared" si="180"/>
        <v/>
      </c>
      <c r="AE142" s="125" t="str">
        <f t="shared" si="184"/>
        <v/>
      </c>
      <c r="AF142" s="128" t="str">
        <f t="shared" ref="AF142:AF143" si="185">IFERROR(IF(OR(AND(AB142="Muy Baja",AD142="Leve"),AND(AB142="Muy Baja",AD142="Menor"),AND(AB142="Baja",AD142="Leve")),"Bajo",IF(OR(AND(AB142="Muy baja",AD142="Moderado"),AND(AB142="Baja",AD142="Menor"),AND(AB142="Baja",AD142="Moderado"),AND(AB142="Media",AD142="Leve"),AND(AB142="Media",AD142="Menor"),AND(AB142="Media",AD142="Moderado"),AND(AB142="Alta",AD142="Leve"),AND(AB142="Alta",AD142="Menor")),"Moderado",IF(OR(AND(AB142="Muy Baja",AD142="Mayor"),AND(AB142="Baja",AD142="Mayor"),AND(AB142="Media",AD142="Mayor"),AND(AB142="Alta",AD142="Moderado"),AND(AB142="Alta",AD142="Mayor"),AND(AB142="Muy Alta",AD142="Leve"),AND(AB142="Muy Alta",AD142="Menor"),AND(AB142="Muy Alta",AD142="Moderado"),AND(AB142="Muy Alta",AD142="Mayor")),"Alto",IF(OR(AND(AB142="Muy Baja",AD142="Catastrófico"),AND(AB142="Baja",AD142="Catastrófico"),AND(AB142="Media",AD142="Catastrófico"),AND(AB142="Alta",AD142="Catastrófico"),AND(AB142="Muy Alta",AD142="Catastrófico")),"Extremo","")))),"")</f>
        <v/>
      </c>
      <c r="AG142" s="124"/>
      <c r="AH142" s="148"/>
      <c r="AI142" s="172"/>
      <c r="AJ142" s="140"/>
      <c r="AK142" s="149"/>
      <c r="AL142" s="131"/>
      <c r="AM142" s="120"/>
      <c r="AN142" s="121"/>
      <c r="AO142" s="257"/>
    </row>
    <row r="143" spans="1:41" hidden="1" x14ac:dyDescent="0.3">
      <c r="A143" s="302"/>
      <c r="B143" s="302"/>
      <c r="C143" s="246"/>
      <c r="D143" s="247"/>
      <c r="E143" s="250"/>
      <c r="F143" s="253"/>
      <c r="G143" s="256"/>
      <c r="H143" s="256"/>
      <c r="I143" s="257"/>
      <c r="J143" s="260"/>
      <c r="K143" s="261"/>
      <c r="L143" s="262"/>
      <c r="M143" s="263"/>
      <c r="N143" s="262">
        <f>IF(NOT(ISERROR(MATCH(M143,_xlfn.ANCHORARRAY(H151),0))),L153&amp;"Por favor no seleccionar los criterios de impacto",M143)</f>
        <v>0</v>
      </c>
      <c r="O143" s="261"/>
      <c r="P143" s="262"/>
      <c r="Q143" s="264"/>
      <c r="R143" s="119">
        <v>6</v>
      </c>
      <c r="S143" s="122"/>
      <c r="T143" s="123" t="str">
        <f t="shared" si="182"/>
        <v/>
      </c>
      <c r="U143" s="124"/>
      <c r="V143" s="124"/>
      <c r="W143" s="125" t="str">
        <f t="shared" si="177"/>
        <v/>
      </c>
      <c r="X143" s="124"/>
      <c r="Y143" s="124"/>
      <c r="Z143" s="124"/>
      <c r="AA143" s="126" t="str">
        <f t="shared" si="183"/>
        <v/>
      </c>
      <c r="AB143" s="127" t="str">
        <f t="shared" si="178"/>
        <v/>
      </c>
      <c r="AC143" s="125" t="str">
        <f t="shared" si="179"/>
        <v/>
      </c>
      <c r="AD143" s="127" t="str">
        <f t="shared" si="180"/>
        <v/>
      </c>
      <c r="AE143" s="125" t="str">
        <f t="shared" si="184"/>
        <v/>
      </c>
      <c r="AF143" s="128" t="str">
        <f t="shared" si="185"/>
        <v/>
      </c>
      <c r="AG143" s="124"/>
      <c r="AH143" s="148"/>
      <c r="AI143" s="120"/>
      <c r="AJ143" s="121"/>
      <c r="AK143" s="131"/>
      <c r="AL143" s="131"/>
      <c r="AM143" s="120"/>
      <c r="AN143" s="121"/>
      <c r="AO143" s="257"/>
    </row>
    <row r="144" spans="1:41" hidden="1" x14ac:dyDescent="0.3">
      <c r="A144" s="302"/>
      <c r="B144" s="302"/>
      <c r="C144" s="244">
        <v>23</v>
      </c>
      <c r="D144" s="247"/>
      <c r="E144" s="248"/>
      <c r="F144" s="251"/>
      <c r="G144" s="248"/>
      <c r="H144" s="254"/>
      <c r="I144" s="257"/>
      <c r="J144" s="258"/>
      <c r="K144" s="261" t="str">
        <f t="shared" si="148"/>
        <v/>
      </c>
      <c r="L144" s="262" t="str">
        <f>IF(K144="","",IF(K144="Muy Baja",0.2,IF(K144="Baja",0.4,IF(K144="Media",0.6,IF(K144="Alta",0.8,IF(K144="Muy Alta",1,))))))</f>
        <v/>
      </c>
      <c r="M144" s="263"/>
      <c r="N144" s="262">
        <f>IF(NOT(ISERROR(MATCH(M144,'Tabla Impacto'!$B$221:$B$223,0))),'Tabla Impacto'!$F$223&amp;"Por favor no seleccionar los criterios de impacto(Afectación Económica o presupuestal y Pérdida Reputacional)",M144)</f>
        <v>0</v>
      </c>
      <c r="O144" s="261" t="str">
        <f>IF(OR(N144='Tabla Impacto'!$C$11,N144='Tabla Impacto'!$D$11),"Leve",IF(OR(N144='Tabla Impacto'!$C$12,N144='Tabla Impacto'!$D$12),"Menor",IF(OR(N144='Tabla Impacto'!$C$13,N144='Tabla Impacto'!$D$13),"Moderado",IF(OR(N144='Tabla Impacto'!$C$14,N144='Tabla Impacto'!$D$14),"Mayor",IF(OR(N144='Tabla Impacto'!$C$15,N144='Tabla Impacto'!$D$15),"Catastrófico","")))))</f>
        <v/>
      </c>
      <c r="P144" s="262" t="str">
        <f>IF(O144="","",IF(O144="Leve",0.2,IF(O144="Menor",0.4,IF(O144="Moderado",0.6,IF(O144="Mayor",0.8,IF(O144="Catastrófico",1,))))))</f>
        <v/>
      </c>
      <c r="Q144" s="264" t="str">
        <f>IF(OR(AND(K144="Muy Baja",O144="Leve"),AND(K144="Muy Baja",O144="Menor"),AND(K144="Baja",O144="Leve")),"Bajo",IF(OR(AND(K144="Muy baja",O144="Moderado"),AND(K144="Baja",O144="Menor"),AND(K144="Baja",O144="Moderado"),AND(K144="Media",O144="Leve"),AND(K144="Media",O144="Menor"),AND(K144="Media",O144="Moderado"),AND(K144="Alta",O144="Leve"),AND(K144="Alta",O144="Menor")),"Moderado",IF(OR(AND(K144="Muy Baja",O144="Mayor"),AND(K144="Baja",O144="Mayor"),AND(K144="Media",O144="Mayor"),AND(K144="Alta",O144="Moderado"),AND(K144="Alta",O144="Mayor"),AND(K144="Muy Alta",O144="Leve"),AND(K144="Muy Alta",O144="Menor"),AND(K144="Muy Alta",O144="Moderado"),AND(K144="Muy Alta",O144="Mayor")),"Alto",IF(OR(AND(K144="Muy Baja",O144="Catastrófico"),AND(K144="Baja",O144="Catastrófico"),AND(K144="Media",O144="Catastrófico"),AND(K144="Alta",O144="Catastrófico"),AND(K144="Muy Alta",O144="Catastrófico")),"Extremo",""))))</f>
        <v/>
      </c>
      <c r="R144" s="119">
        <v>1</v>
      </c>
      <c r="S144" s="157"/>
      <c r="T144" s="123" t="str">
        <f>IF(OR(U144="Preventivo",U144="Detectivo"),"Probabilidad",IF(U144="Correctivo","Impacto",""))</f>
        <v/>
      </c>
      <c r="U144" s="124"/>
      <c r="V144" s="124"/>
      <c r="W144" s="125" t="str">
        <f>IF(AND(U144="Preventivo",V144="Automático"),"50%",IF(AND(U144="Preventivo",V144="Manual"),"40%",IF(AND(U144="Detectivo",V144="Automático"),"40%",IF(AND(U144="Detectivo",V144="Manual"),"30%",IF(AND(U144="Correctivo",V144="Automático"),"35%",IF(AND(U144="Correctivo",V144="Manual"),"25%",""))))))</f>
        <v/>
      </c>
      <c r="X144" s="124"/>
      <c r="Y144" s="124"/>
      <c r="Z144" s="124"/>
      <c r="AA144" s="126" t="str">
        <f>IFERROR(IF(T144="Probabilidad",(L144-(+L144*W144)),IF(T144="Impacto",L144,"")),"")</f>
        <v/>
      </c>
      <c r="AB144" s="127" t="str">
        <f>IFERROR(IF(AA144="","",IF(AA144&lt;=0.2,"Muy Baja",IF(AA144&lt;=0.4,"Baja",IF(AA144&lt;=0.6,"Media",IF(AA144&lt;=0.8,"Alta","Muy Alta"))))),"")</f>
        <v/>
      </c>
      <c r="AC144" s="125" t="str">
        <f>+AA144</f>
        <v/>
      </c>
      <c r="AD144" s="127" t="str">
        <f>IFERROR(IF(AE144="","",IF(AE144&lt;=0.2,"Leve",IF(AE144&lt;=0.4,"Menor",IF(AE144&lt;=0.6,"Moderado",IF(AE144&lt;=0.8,"Mayor","Catastrófico"))))),"")</f>
        <v/>
      </c>
      <c r="AE144" s="125" t="str">
        <f>IFERROR(IF(T144="Impacto",(P144-(+P144*W144)),IF(T144="Probabilidad",P144,"")),"")</f>
        <v/>
      </c>
      <c r="AF144" s="128" t="str">
        <f>IFERROR(IF(OR(AND(AB144="Muy Baja",AD144="Leve"),AND(AB144="Muy Baja",AD144="Menor"),AND(AB144="Baja",AD144="Leve")),"Bajo",IF(OR(AND(AB144="Muy baja",AD144="Moderado"),AND(AB144="Baja",AD144="Menor"),AND(AB144="Baja",AD144="Moderado"),AND(AB144="Media",AD144="Leve"),AND(AB144="Media",AD144="Menor"),AND(AB144="Media",AD144="Moderado"),AND(AB144="Alta",AD144="Leve"),AND(AB144="Alta",AD144="Menor")),"Moderado",IF(OR(AND(AB144="Muy Baja",AD144="Mayor"),AND(AB144="Baja",AD144="Mayor"),AND(AB144="Media",AD144="Mayor"),AND(AB144="Alta",AD144="Moderado"),AND(AB144="Alta",AD144="Mayor"),AND(AB144="Muy Alta",AD144="Leve"),AND(AB144="Muy Alta",AD144="Menor"),AND(AB144="Muy Alta",AD144="Moderado"),AND(AB144="Muy Alta",AD144="Mayor")),"Alto",IF(OR(AND(AB144="Muy Baja",AD144="Catastrófico"),AND(AB144="Baja",AD144="Catastrófico"),AND(AB144="Media",AD144="Catastrófico"),AND(AB144="Alta",AD144="Catastrófico"),AND(AB144="Muy Alta",AD144="Catastrófico")),"Extremo","")))),"")</f>
        <v/>
      </c>
      <c r="AG144" s="124"/>
      <c r="AH144" s="148"/>
      <c r="AI144" s="156"/>
      <c r="AJ144" s="140"/>
      <c r="AK144" s="149"/>
      <c r="AL144" s="131"/>
      <c r="AM144" s="120"/>
      <c r="AN144" s="121"/>
      <c r="AO144" s="257" t="s">
        <v>230</v>
      </c>
    </row>
    <row r="145" spans="1:41" hidden="1" x14ac:dyDescent="0.3">
      <c r="A145" s="302"/>
      <c r="B145" s="302"/>
      <c r="C145" s="245"/>
      <c r="D145" s="247"/>
      <c r="E145" s="249"/>
      <c r="F145" s="252"/>
      <c r="G145" s="249"/>
      <c r="H145" s="255"/>
      <c r="I145" s="257"/>
      <c r="J145" s="259"/>
      <c r="K145" s="261"/>
      <c r="L145" s="262"/>
      <c r="M145" s="263"/>
      <c r="N145" s="262">
        <f>IF(NOT(ISERROR(MATCH(M145,_xlfn.ANCHORARRAY(H153),0))),L155&amp;"Por favor no seleccionar los criterios de impacto",M145)</f>
        <v>0</v>
      </c>
      <c r="O145" s="261"/>
      <c r="P145" s="262"/>
      <c r="Q145" s="264"/>
      <c r="R145" s="119">
        <v>2</v>
      </c>
      <c r="S145" s="122"/>
      <c r="T145" s="123" t="str">
        <f>IF(OR(U145="Preventivo",U145="Detectivo"),"Probabilidad",IF(U145="Correctivo","Impacto",""))</f>
        <v/>
      </c>
      <c r="U145" s="124"/>
      <c r="V145" s="124"/>
      <c r="W145" s="125" t="str">
        <f t="shared" ref="W145:W149" si="186">IF(AND(U145="Preventivo",V145="Automático"),"50%",IF(AND(U145="Preventivo",V145="Manual"),"40%",IF(AND(U145="Detectivo",V145="Automático"),"40%",IF(AND(U145="Detectivo",V145="Manual"),"30%",IF(AND(U145="Correctivo",V145="Automático"),"35%",IF(AND(U145="Correctivo",V145="Manual"),"25%",""))))))</f>
        <v/>
      </c>
      <c r="X145" s="124"/>
      <c r="Y145" s="124"/>
      <c r="Z145" s="124"/>
      <c r="AA145" s="126" t="str">
        <f>IFERROR(IF(AND(T144="Probabilidad",T145="Probabilidad"),(AC144-(+AC144*W145)),IF(T145="Probabilidad",(L144-(+L144*W145)),IF(T145="Impacto",AC144,""))),"")</f>
        <v/>
      </c>
      <c r="AB145" s="127" t="str">
        <f t="shared" ref="AB145:AB149" si="187">IFERROR(IF(AA145="","",IF(AA145&lt;=0.2,"Muy Baja",IF(AA145&lt;=0.4,"Baja",IF(AA145&lt;=0.6,"Media",IF(AA145&lt;=0.8,"Alta","Muy Alta"))))),"")</f>
        <v/>
      </c>
      <c r="AC145" s="125" t="str">
        <f t="shared" ref="AC145:AC149" si="188">+AA145</f>
        <v/>
      </c>
      <c r="AD145" s="127" t="str">
        <f t="shared" ref="AD145:AD149" si="189">IFERROR(IF(AE145="","",IF(AE145&lt;=0.2,"Leve",IF(AE145&lt;=0.4,"Menor",IF(AE145&lt;=0.6,"Moderado",IF(AE145&lt;=0.8,"Mayor","Catastrófico"))))),"")</f>
        <v/>
      </c>
      <c r="AE145" s="125" t="str">
        <f>IFERROR(IF(AND(T144="Impacto",T145="Impacto"),(AE138-(+AE138*W145)),IF(T145="Impacto",($P$72-(+$P$72*W145)),IF(T145="Probabilidad",AE138,""))),"")</f>
        <v/>
      </c>
      <c r="AF145" s="128" t="str">
        <f t="shared" ref="AF145:AF146" si="190">IFERROR(IF(OR(AND(AB145="Muy Baja",AD145="Leve"),AND(AB145="Muy Baja",AD145="Menor"),AND(AB145="Baja",AD145="Leve")),"Bajo",IF(OR(AND(AB145="Muy baja",AD145="Moderado"),AND(AB145="Baja",AD145="Menor"),AND(AB145="Baja",AD145="Moderado"),AND(AB145="Media",AD145="Leve"),AND(AB145="Media",AD145="Menor"),AND(AB145="Media",AD145="Moderado"),AND(AB145="Alta",AD145="Leve"),AND(AB145="Alta",AD145="Menor")),"Moderado",IF(OR(AND(AB145="Muy Baja",AD145="Mayor"),AND(AB145="Baja",AD145="Mayor"),AND(AB145="Media",AD145="Mayor"),AND(AB145="Alta",AD145="Moderado"),AND(AB145="Alta",AD145="Mayor"),AND(AB145="Muy Alta",AD145="Leve"),AND(AB145="Muy Alta",AD145="Menor"),AND(AB145="Muy Alta",AD145="Moderado"),AND(AB145="Muy Alta",AD145="Mayor")),"Alto",IF(OR(AND(AB145="Muy Baja",AD145="Catastrófico"),AND(AB145="Baja",AD145="Catastrófico"),AND(AB145="Media",AD145="Catastrófico"),AND(AB145="Alta",AD145="Catastrófico"),AND(AB145="Muy Alta",AD145="Catastrófico")),"Extremo","")))),"")</f>
        <v/>
      </c>
      <c r="AG145" s="124"/>
      <c r="AH145" s="148"/>
      <c r="AI145" s="156"/>
      <c r="AJ145" s="138"/>
      <c r="AK145" s="149"/>
      <c r="AL145" s="131"/>
      <c r="AM145" s="120"/>
      <c r="AN145" s="121"/>
      <c r="AO145" s="257"/>
    </row>
    <row r="146" spans="1:41" hidden="1" x14ac:dyDescent="0.3">
      <c r="A146" s="302"/>
      <c r="B146" s="302"/>
      <c r="C146" s="245"/>
      <c r="D146" s="247"/>
      <c r="E146" s="249"/>
      <c r="F146" s="252"/>
      <c r="G146" s="249"/>
      <c r="H146" s="255"/>
      <c r="I146" s="257"/>
      <c r="J146" s="259"/>
      <c r="K146" s="261"/>
      <c r="L146" s="262"/>
      <c r="M146" s="263"/>
      <c r="N146" s="262">
        <f>IF(NOT(ISERROR(MATCH(M146,_xlfn.ANCHORARRAY(H154),0))),L156&amp;"Por favor no seleccionar los criterios de impacto",M146)</f>
        <v>0</v>
      </c>
      <c r="O146" s="261"/>
      <c r="P146" s="262"/>
      <c r="Q146" s="264"/>
      <c r="R146" s="119">
        <v>3</v>
      </c>
      <c r="S146" s="130"/>
      <c r="T146" s="123" t="str">
        <f>IF(OR(U146="Preventivo",U146="Detectivo"),"Probabilidad",IF(U146="Correctivo","Impacto",""))</f>
        <v/>
      </c>
      <c r="U146" s="124"/>
      <c r="V146" s="124"/>
      <c r="W146" s="125" t="str">
        <f t="shared" si="186"/>
        <v/>
      </c>
      <c r="X146" s="124"/>
      <c r="Y146" s="124"/>
      <c r="Z146" s="124"/>
      <c r="AA146" s="126" t="str">
        <f>IFERROR(IF(AND(T145="Probabilidad",T146="Probabilidad"),(AC145-(+AC145*W146)),IF(AND(T145="Impacto",T146="Probabilidad"),(AC144-(+AC144*W146)),IF(T146="Impacto",AC145,""))),"")</f>
        <v/>
      </c>
      <c r="AB146" s="127" t="str">
        <f t="shared" si="187"/>
        <v/>
      </c>
      <c r="AC146" s="125" t="str">
        <f t="shared" si="188"/>
        <v/>
      </c>
      <c r="AD146" s="127" t="str">
        <f t="shared" si="189"/>
        <v/>
      </c>
      <c r="AE146" s="125" t="str">
        <f>IFERROR(IF(AND(T145="Impacto",T146="Impacto"),(AE145-(+AE145*W146)),IF(AND(T145="Probabilidad",T146="Impacto"),(AE144-(+AE144*W146)),IF(T146="Probabilidad",AE145,""))),"")</f>
        <v/>
      </c>
      <c r="AF146" s="128" t="str">
        <f t="shared" si="190"/>
        <v/>
      </c>
      <c r="AG146" s="124"/>
      <c r="AH146" s="148"/>
      <c r="AI146" s="156"/>
      <c r="AJ146" s="138"/>
      <c r="AK146" s="139"/>
      <c r="AL146" s="131"/>
      <c r="AM146" s="120"/>
      <c r="AN146" s="121"/>
      <c r="AO146" s="257"/>
    </row>
    <row r="147" spans="1:41" hidden="1" x14ac:dyDescent="0.3">
      <c r="A147" s="302"/>
      <c r="B147" s="302"/>
      <c r="C147" s="245"/>
      <c r="D147" s="247"/>
      <c r="E147" s="249"/>
      <c r="F147" s="252"/>
      <c r="G147" s="249"/>
      <c r="H147" s="255"/>
      <c r="I147" s="257"/>
      <c r="J147" s="259"/>
      <c r="K147" s="261"/>
      <c r="L147" s="262"/>
      <c r="M147" s="263"/>
      <c r="N147" s="262">
        <f>IF(NOT(ISERROR(MATCH(M147,_xlfn.ANCHORARRAY(H155),0))),L157&amp;"Por favor no seleccionar los criterios de impacto",M147)</f>
        <v>0</v>
      </c>
      <c r="O147" s="261"/>
      <c r="P147" s="262"/>
      <c r="Q147" s="264"/>
      <c r="R147" s="119">
        <v>4</v>
      </c>
      <c r="S147" s="122"/>
      <c r="T147" s="123" t="str">
        <f t="shared" ref="T147:T149" si="191">IF(OR(U147="Preventivo",U147="Detectivo"),"Probabilidad",IF(U147="Correctivo","Impacto",""))</f>
        <v/>
      </c>
      <c r="U147" s="124"/>
      <c r="V147" s="124"/>
      <c r="W147" s="125" t="str">
        <f t="shared" si="186"/>
        <v/>
      </c>
      <c r="X147" s="124"/>
      <c r="Y147" s="124"/>
      <c r="Z147" s="124"/>
      <c r="AA147" s="126" t="str">
        <f t="shared" ref="AA147:AA149" si="192">IFERROR(IF(AND(T146="Probabilidad",T147="Probabilidad"),(AC146-(+AC146*W147)),IF(AND(T146="Impacto",T147="Probabilidad"),(AC145-(+AC145*W147)),IF(T147="Impacto",AC146,""))),"")</f>
        <v/>
      </c>
      <c r="AB147" s="127" t="str">
        <f t="shared" si="187"/>
        <v/>
      </c>
      <c r="AC147" s="125" t="str">
        <f t="shared" si="188"/>
        <v/>
      </c>
      <c r="AD147" s="127" t="str">
        <f t="shared" si="189"/>
        <v/>
      </c>
      <c r="AE147" s="125" t="str">
        <f t="shared" ref="AE147:AE149" si="193">IFERROR(IF(AND(T146="Impacto",T147="Impacto"),(AE146-(+AE146*W147)),IF(AND(T146="Probabilidad",T147="Impacto"),(AE145-(+AE145*W147)),IF(T147="Probabilidad",AE146,""))),"")</f>
        <v/>
      </c>
      <c r="AF147" s="128" t="str">
        <f>IFERROR(IF(OR(AND(AB147="Muy Baja",AD147="Leve"),AND(AB147="Muy Baja",AD147="Menor"),AND(AB147="Baja",AD147="Leve")),"Bajo",IF(OR(AND(AB147="Muy baja",AD147="Moderado"),AND(AB147="Baja",AD147="Menor"),AND(AB147="Baja",AD147="Moderado"),AND(AB147="Media",AD147="Leve"),AND(AB147="Media",AD147="Menor"),AND(AB147="Media",AD147="Moderado"),AND(AB147="Alta",AD147="Leve"),AND(AB147="Alta",AD147="Menor")),"Moderado",IF(OR(AND(AB147="Muy Baja",AD147="Mayor"),AND(AB147="Baja",AD147="Mayor"),AND(AB147="Media",AD147="Mayor"),AND(AB147="Alta",AD147="Moderado"),AND(AB147="Alta",AD147="Mayor"),AND(AB147="Muy Alta",AD147="Leve"),AND(AB147="Muy Alta",AD147="Menor"),AND(AB147="Muy Alta",AD147="Moderado"),AND(AB147="Muy Alta",AD147="Mayor")),"Alto",IF(OR(AND(AB147="Muy Baja",AD147="Catastrófico"),AND(AB147="Baja",AD147="Catastrófico"),AND(AB147="Media",AD147="Catastrófico"),AND(AB147="Alta",AD147="Catastrófico"),AND(AB147="Muy Alta",AD147="Catastrófico")),"Extremo","")))),"")</f>
        <v/>
      </c>
      <c r="AG147" s="124"/>
      <c r="AH147" s="148"/>
      <c r="AI147" s="120"/>
      <c r="AJ147" s="121"/>
      <c r="AK147" s="131"/>
      <c r="AL147" s="131"/>
      <c r="AM147" s="120"/>
      <c r="AN147" s="121"/>
      <c r="AO147" s="257"/>
    </row>
    <row r="148" spans="1:41" hidden="1" x14ac:dyDescent="0.3">
      <c r="A148" s="302"/>
      <c r="B148" s="302"/>
      <c r="C148" s="245"/>
      <c r="D148" s="247"/>
      <c r="E148" s="249"/>
      <c r="F148" s="252"/>
      <c r="G148" s="249"/>
      <c r="H148" s="255"/>
      <c r="I148" s="257"/>
      <c r="J148" s="259"/>
      <c r="K148" s="261"/>
      <c r="L148" s="262"/>
      <c r="M148" s="263"/>
      <c r="N148" s="262">
        <f>IF(NOT(ISERROR(MATCH(M148,_xlfn.ANCHORARRAY(H156),0))),L158&amp;"Por favor no seleccionar los criterios de impacto",M148)</f>
        <v>0</v>
      </c>
      <c r="O148" s="261"/>
      <c r="P148" s="262"/>
      <c r="Q148" s="264"/>
      <c r="R148" s="119">
        <v>5</v>
      </c>
      <c r="S148" s="122"/>
      <c r="T148" s="123" t="str">
        <f t="shared" si="191"/>
        <v/>
      </c>
      <c r="U148" s="124"/>
      <c r="V148" s="124"/>
      <c r="W148" s="125" t="str">
        <f t="shared" si="186"/>
        <v/>
      </c>
      <c r="X148" s="124"/>
      <c r="Y148" s="124"/>
      <c r="Z148" s="124"/>
      <c r="AA148" s="126" t="str">
        <f t="shared" si="192"/>
        <v/>
      </c>
      <c r="AB148" s="127" t="str">
        <f t="shared" si="187"/>
        <v/>
      </c>
      <c r="AC148" s="125" t="str">
        <f t="shared" si="188"/>
        <v/>
      </c>
      <c r="AD148" s="127" t="str">
        <f t="shared" si="189"/>
        <v/>
      </c>
      <c r="AE148" s="125" t="str">
        <f t="shared" si="193"/>
        <v/>
      </c>
      <c r="AF148" s="128" t="str">
        <f t="shared" ref="AF148:AF149" si="194">IFERROR(IF(OR(AND(AB148="Muy Baja",AD148="Leve"),AND(AB148="Muy Baja",AD148="Menor"),AND(AB148="Baja",AD148="Leve")),"Bajo",IF(OR(AND(AB148="Muy baja",AD148="Moderado"),AND(AB148="Baja",AD148="Menor"),AND(AB148="Baja",AD148="Moderado"),AND(AB148="Media",AD148="Leve"),AND(AB148="Media",AD148="Menor"),AND(AB148="Media",AD148="Moderado"),AND(AB148="Alta",AD148="Leve"),AND(AB148="Alta",AD148="Menor")),"Moderado",IF(OR(AND(AB148="Muy Baja",AD148="Mayor"),AND(AB148="Baja",AD148="Mayor"),AND(AB148="Media",AD148="Mayor"),AND(AB148="Alta",AD148="Moderado"),AND(AB148="Alta",AD148="Mayor"),AND(AB148="Muy Alta",AD148="Leve"),AND(AB148="Muy Alta",AD148="Menor"),AND(AB148="Muy Alta",AD148="Moderado"),AND(AB148="Muy Alta",AD148="Mayor")),"Alto",IF(OR(AND(AB148="Muy Baja",AD148="Catastrófico"),AND(AB148="Baja",AD148="Catastrófico"),AND(AB148="Media",AD148="Catastrófico"),AND(AB148="Alta",AD148="Catastrófico"),AND(AB148="Muy Alta",AD148="Catastrófico")),"Extremo","")))),"")</f>
        <v/>
      </c>
      <c r="AG148" s="124"/>
      <c r="AH148" s="148"/>
      <c r="AI148" s="120"/>
      <c r="AJ148" s="121"/>
      <c r="AK148" s="131"/>
      <c r="AL148" s="131"/>
      <c r="AM148" s="120"/>
      <c r="AN148" s="121"/>
      <c r="AO148" s="257"/>
    </row>
    <row r="149" spans="1:41" hidden="1" x14ac:dyDescent="0.3">
      <c r="A149" s="302"/>
      <c r="B149" s="302"/>
      <c r="C149" s="246"/>
      <c r="D149" s="247"/>
      <c r="E149" s="250"/>
      <c r="F149" s="253"/>
      <c r="G149" s="250"/>
      <c r="H149" s="256"/>
      <c r="I149" s="257"/>
      <c r="J149" s="260"/>
      <c r="K149" s="261"/>
      <c r="L149" s="262"/>
      <c r="M149" s="263"/>
      <c r="N149" s="262">
        <f>IF(NOT(ISERROR(MATCH(M149,_xlfn.ANCHORARRAY(H157),0))),L159&amp;"Por favor no seleccionar los criterios de impacto",M149)</f>
        <v>0</v>
      </c>
      <c r="O149" s="261"/>
      <c r="P149" s="262"/>
      <c r="Q149" s="264"/>
      <c r="R149" s="119">
        <v>6</v>
      </c>
      <c r="S149" s="122"/>
      <c r="T149" s="123" t="str">
        <f t="shared" si="191"/>
        <v/>
      </c>
      <c r="U149" s="124"/>
      <c r="V149" s="124"/>
      <c r="W149" s="125" t="str">
        <f t="shared" si="186"/>
        <v/>
      </c>
      <c r="X149" s="124"/>
      <c r="Y149" s="124"/>
      <c r="Z149" s="124"/>
      <c r="AA149" s="126" t="str">
        <f t="shared" si="192"/>
        <v/>
      </c>
      <c r="AB149" s="127" t="str">
        <f t="shared" si="187"/>
        <v/>
      </c>
      <c r="AC149" s="125" t="str">
        <f t="shared" si="188"/>
        <v/>
      </c>
      <c r="AD149" s="127" t="str">
        <f t="shared" si="189"/>
        <v/>
      </c>
      <c r="AE149" s="125" t="str">
        <f t="shared" si="193"/>
        <v/>
      </c>
      <c r="AF149" s="128" t="str">
        <f t="shared" si="194"/>
        <v/>
      </c>
      <c r="AG149" s="124"/>
      <c r="AH149" s="148"/>
      <c r="AI149" s="120"/>
      <c r="AJ149" s="121"/>
      <c r="AK149" s="131"/>
      <c r="AL149" s="131"/>
      <c r="AM149" s="120"/>
      <c r="AN149" s="121"/>
      <c r="AO149" s="257"/>
    </row>
    <row r="150" spans="1:41" hidden="1" x14ac:dyDescent="0.3">
      <c r="A150" s="302"/>
      <c r="B150" s="302"/>
      <c r="C150" s="244">
        <v>24</v>
      </c>
      <c r="D150" s="247"/>
      <c r="E150" s="248"/>
      <c r="F150" s="251"/>
      <c r="G150" s="248"/>
      <c r="H150" s="254"/>
      <c r="I150" s="257"/>
      <c r="J150" s="310"/>
      <c r="K150" s="261" t="str">
        <f t="shared" si="158"/>
        <v/>
      </c>
      <c r="L150" s="262" t="str">
        <f>IF(K150="","",IF(K150="Muy Baja",0.2,IF(K150="Baja",0.4,IF(K150="Media",0.6,IF(K150="Alta",0.8,IF(K150="Muy Alta",1,))))))</f>
        <v/>
      </c>
      <c r="M150" s="263"/>
      <c r="N150" s="262">
        <f>IF(NOT(ISERROR(MATCH(M150,'Tabla Impacto'!$B$221:$B$223,0))),'Tabla Impacto'!$F$223&amp;"Por favor no seleccionar los criterios de impacto(Afectación Económica o presupuestal y Pérdida Reputacional)",M150)</f>
        <v>0</v>
      </c>
      <c r="O150" s="261" t="str">
        <f>IF(OR(N150='Tabla Impacto'!$C$11,N150='Tabla Impacto'!$D$11),"Leve",IF(OR(N150='Tabla Impacto'!$C$12,N150='Tabla Impacto'!$D$12),"Menor",IF(OR(N150='Tabla Impacto'!$C$13,N150='Tabla Impacto'!$D$13),"Moderado",IF(OR(N150='Tabla Impacto'!$C$14,N150='Tabla Impacto'!$D$14),"Mayor",IF(OR(N150='Tabla Impacto'!$C$15,N150='Tabla Impacto'!$D$15),"Catastrófico","")))))</f>
        <v/>
      </c>
      <c r="P150" s="262" t="str">
        <f>IF(O150="","",IF(O150="Leve",0.2,IF(O150="Menor",0.4,IF(O150="Moderado",0.6,IF(O150="Mayor",0.8,IF(O150="Catastrófico",1,))))))</f>
        <v/>
      </c>
      <c r="Q150" s="264" t="str">
        <f>IF(OR(AND(K150="Muy Baja",O150="Leve"),AND(K150="Muy Baja",O150="Menor"),AND(K150="Baja",O150="Leve")),"Bajo",IF(OR(AND(K150="Muy baja",O150="Moderado"),AND(K150="Baja",O150="Menor"),AND(K150="Baja",O150="Moderado"),AND(K150="Media",O150="Leve"),AND(K150="Media",O150="Menor"),AND(K150="Media",O150="Moderado"),AND(K150="Alta",O150="Leve"),AND(K150="Alta",O150="Menor")),"Moderado",IF(OR(AND(K150="Muy Baja",O150="Mayor"),AND(K150="Baja",O150="Mayor"),AND(K150="Media",O150="Mayor"),AND(K150="Alta",O150="Moderado"),AND(K150="Alta",O150="Mayor"),AND(K150="Muy Alta",O150="Leve"),AND(K150="Muy Alta",O150="Menor"),AND(K150="Muy Alta",O150="Moderado"),AND(K150="Muy Alta",O150="Mayor")),"Alto",IF(OR(AND(K150="Muy Baja",O150="Catastrófico"),AND(K150="Baja",O150="Catastrófico"),AND(K150="Media",O150="Catastrófico"),AND(K150="Alta",O150="Catastrófico"),AND(K150="Muy Alta",O150="Catastrófico")),"Extremo",""))))</f>
        <v/>
      </c>
      <c r="R150" s="119">
        <v>1</v>
      </c>
      <c r="S150" s="153"/>
      <c r="T150" s="123" t="str">
        <f>IF(OR(U150="Preventivo",U150="Detectivo"),"Probabilidad",IF(U150="Correctivo","Impacto",""))</f>
        <v/>
      </c>
      <c r="U150" s="124"/>
      <c r="V150" s="124"/>
      <c r="W150" s="125" t="str">
        <f>IF(AND(U150="Preventivo",V150="Automático"),"50%",IF(AND(U150="Preventivo",V150="Manual"),"40%",IF(AND(U150="Detectivo",V150="Automático"),"40%",IF(AND(U150="Detectivo",V150="Manual"),"30%",IF(AND(U150="Correctivo",V150="Automático"),"35%",IF(AND(U150="Correctivo",V150="Manual"),"25%",""))))))</f>
        <v/>
      </c>
      <c r="X150" s="124"/>
      <c r="Y150" s="124"/>
      <c r="Z150" s="124"/>
      <c r="AA150" s="126" t="str">
        <f>IFERROR(IF(T150="Probabilidad",(L150-(+L150*W150)),IF(T150="Impacto",L150,"")),"")</f>
        <v/>
      </c>
      <c r="AB150" s="127" t="str">
        <f>IFERROR(IF(AA150="","",IF(AA150&lt;=0.2,"Muy Baja",IF(AA150&lt;=0.4,"Baja",IF(AA150&lt;=0.6,"Media",IF(AA150&lt;=0.8,"Alta","Muy Alta"))))),"")</f>
        <v/>
      </c>
      <c r="AC150" s="125" t="str">
        <f>+AA150</f>
        <v/>
      </c>
      <c r="AD150" s="127" t="str">
        <f>IFERROR(IF(AE150="","",IF(AE150&lt;=0.2,"Leve",IF(AE150&lt;=0.4,"Menor",IF(AE150&lt;=0.6,"Moderado",IF(AE150&lt;=0.8,"Mayor","Catastrófico"))))),"")</f>
        <v/>
      </c>
      <c r="AE150" s="125" t="str">
        <f>IFERROR(IF(T150="Impacto",(P150-(+P150*W150)),IF(T150="Probabilidad",P150,"")),"")</f>
        <v/>
      </c>
      <c r="AF150" s="128" t="str">
        <f>IFERROR(IF(OR(AND(AB150="Muy Baja",AD150="Leve"),AND(AB150="Muy Baja",AD150="Menor"),AND(AB150="Baja",AD150="Leve")),"Bajo",IF(OR(AND(AB150="Muy baja",AD150="Moderado"),AND(AB150="Baja",AD150="Menor"),AND(AB150="Baja",AD150="Moderado"),AND(AB150="Media",AD150="Leve"),AND(AB150="Media",AD150="Menor"),AND(AB150="Media",AD150="Moderado"),AND(AB150="Alta",AD150="Leve"),AND(AB150="Alta",AD150="Menor")),"Moderado",IF(OR(AND(AB150="Muy Baja",AD150="Mayor"),AND(AB150="Baja",AD150="Mayor"),AND(AB150="Media",AD150="Mayor"),AND(AB150="Alta",AD150="Moderado"),AND(AB150="Alta",AD150="Mayor"),AND(AB150="Muy Alta",AD150="Leve"),AND(AB150="Muy Alta",AD150="Menor"),AND(AB150="Muy Alta",AD150="Moderado"),AND(AB150="Muy Alta",AD150="Mayor")),"Alto",IF(OR(AND(AB150="Muy Baja",AD150="Catastrófico"),AND(AB150="Baja",AD150="Catastrófico"),AND(AB150="Media",AD150="Catastrófico"),AND(AB150="Alta",AD150="Catastrófico"),AND(AB150="Muy Alta",AD150="Catastrófico")),"Extremo","")))),"")</f>
        <v/>
      </c>
      <c r="AG150" s="124"/>
      <c r="AH150" s="148"/>
      <c r="AI150" s="158"/>
      <c r="AJ150" s="159"/>
      <c r="AK150" s="159"/>
      <c r="AL150" s="131"/>
      <c r="AM150" s="120"/>
      <c r="AN150" s="121"/>
      <c r="AO150" s="257" t="s">
        <v>230</v>
      </c>
    </row>
    <row r="151" spans="1:41" hidden="1" x14ac:dyDescent="0.3">
      <c r="A151" s="302"/>
      <c r="B151" s="302"/>
      <c r="C151" s="245"/>
      <c r="D151" s="247"/>
      <c r="E151" s="249"/>
      <c r="F151" s="252"/>
      <c r="G151" s="249"/>
      <c r="H151" s="255"/>
      <c r="I151" s="257"/>
      <c r="J151" s="311"/>
      <c r="K151" s="261"/>
      <c r="L151" s="262"/>
      <c r="M151" s="263"/>
      <c r="N151" s="262">
        <f>IF(NOT(ISERROR(MATCH(M151,_xlfn.ANCHORARRAY(H159),0))),L161&amp;"Por favor no seleccionar los criterios de impacto",M151)</f>
        <v>0</v>
      </c>
      <c r="O151" s="261"/>
      <c r="P151" s="262"/>
      <c r="Q151" s="264"/>
      <c r="R151" s="119">
        <v>2</v>
      </c>
      <c r="S151" s="122"/>
      <c r="T151" s="123" t="str">
        <f>IF(OR(U151="Preventivo",U151="Detectivo"),"Probabilidad",IF(U151="Correctivo","Impacto",""))</f>
        <v/>
      </c>
      <c r="U151" s="124"/>
      <c r="V151" s="124"/>
      <c r="W151" s="125" t="str">
        <f t="shared" ref="W151:W155" si="195">IF(AND(U151="Preventivo",V151="Automático"),"50%",IF(AND(U151="Preventivo",V151="Manual"),"40%",IF(AND(U151="Detectivo",V151="Automático"),"40%",IF(AND(U151="Detectivo",V151="Manual"),"30%",IF(AND(U151="Correctivo",V151="Automático"),"35%",IF(AND(U151="Correctivo",V151="Manual"),"25%",""))))))</f>
        <v/>
      </c>
      <c r="X151" s="124"/>
      <c r="Y151" s="124"/>
      <c r="Z151" s="124"/>
      <c r="AA151" s="126" t="str">
        <f>IFERROR(IF(AND(T150="Probabilidad",T151="Probabilidad"),(AC150-(+AC150*W151)),IF(T151="Probabilidad",(L150-(+L150*W151)),IF(T151="Impacto",AC150,""))),"")</f>
        <v/>
      </c>
      <c r="AB151" s="127" t="str">
        <f t="shared" ref="AB151:AB155" si="196">IFERROR(IF(AA151="","",IF(AA151&lt;=0.2,"Muy Baja",IF(AA151&lt;=0.4,"Baja",IF(AA151&lt;=0.6,"Media",IF(AA151&lt;=0.8,"Alta","Muy Alta"))))),"")</f>
        <v/>
      </c>
      <c r="AC151" s="125" t="str">
        <f t="shared" ref="AC151:AC155" si="197">+AA151</f>
        <v/>
      </c>
      <c r="AD151" s="127" t="str">
        <f t="shared" ref="AD151:AD155" si="198">IFERROR(IF(AE151="","",IF(AE151&lt;=0.2,"Leve",IF(AE151&lt;=0.4,"Menor",IF(AE151&lt;=0.6,"Moderado",IF(AE151&lt;=0.8,"Mayor","Catastrófico"))))),"")</f>
        <v/>
      </c>
      <c r="AE151" s="125" t="str">
        <f>IFERROR(IF(AND(T150="Impacto",T151="Impacto"),(AE144-(+AE144*W151)),IF(T151="Impacto",($P$72-(+$P$72*W151)),IF(T151="Probabilidad",AE144,""))),"")</f>
        <v/>
      </c>
      <c r="AF151" s="128" t="str">
        <f t="shared" ref="AF151:AF152" si="199">IFERROR(IF(OR(AND(AB151="Muy Baja",AD151="Leve"),AND(AB151="Muy Baja",AD151="Menor"),AND(AB151="Baja",AD151="Leve")),"Bajo",IF(OR(AND(AB151="Muy baja",AD151="Moderado"),AND(AB151="Baja",AD151="Menor"),AND(AB151="Baja",AD151="Moderado"),AND(AB151="Media",AD151="Leve"),AND(AB151="Media",AD151="Menor"),AND(AB151="Media",AD151="Moderado"),AND(AB151="Alta",AD151="Leve"),AND(AB151="Alta",AD151="Menor")),"Moderado",IF(OR(AND(AB151="Muy Baja",AD151="Mayor"),AND(AB151="Baja",AD151="Mayor"),AND(AB151="Media",AD151="Mayor"),AND(AB151="Alta",AD151="Moderado"),AND(AB151="Alta",AD151="Mayor"),AND(AB151="Muy Alta",AD151="Leve"),AND(AB151="Muy Alta",AD151="Menor"),AND(AB151="Muy Alta",AD151="Moderado"),AND(AB151="Muy Alta",AD151="Mayor")),"Alto",IF(OR(AND(AB151="Muy Baja",AD151="Catastrófico"),AND(AB151="Baja",AD151="Catastrófico"),AND(AB151="Media",AD151="Catastrófico"),AND(AB151="Alta",AD151="Catastrófico"),AND(AB151="Muy Alta",AD151="Catastrófico")),"Extremo","")))),"")</f>
        <v/>
      </c>
      <c r="AG151" s="124"/>
      <c r="AH151" s="148"/>
      <c r="AI151" s="158"/>
      <c r="AJ151" s="159"/>
      <c r="AK151" s="159"/>
      <c r="AL151" s="131"/>
      <c r="AM151" s="120"/>
      <c r="AN151" s="121"/>
      <c r="AO151" s="257"/>
    </row>
    <row r="152" spans="1:41" hidden="1" x14ac:dyDescent="0.3">
      <c r="A152" s="302"/>
      <c r="B152" s="302"/>
      <c r="C152" s="245"/>
      <c r="D152" s="247"/>
      <c r="E152" s="249"/>
      <c r="F152" s="252"/>
      <c r="G152" s="249"/>
      <c r="H152" s="255"/>
      <c r="I152" s="257"/>
      <c r="J152" s="311"/>
      <c r="K152" s="261"/>
      <c r="L152" s="262"/>
      <c r="M152" s="263"/>
      <c r="N152" s="262">
        <f>IF(NOT(ISERROR(MATCH(M152,_xlfn.ANCHORARRAY(H160),0))),L162&amp;"Por favor no seleccionar los criterios de impacto",M152)</f>
        <v>0</v>
      </c>
      <c r="O152" s="261"/>
      <c r="P152" s="262"/>
      <c r="Q152" s="264"/>
      <c r="R152" s="119">
        <v>3</v>
      </c>
      <c r="S152" s="130"/>
      <c r="T152" s="123" t="str">
        <f>IF(OR(U152="Preventivo",U152="Detectivo"),"Probabilidad",IF(U152="Correctivo","Impacto",""))</f>
        <v/>
      </c>
      <c r="U152" s="124"/>
      <c r="V152" s="124"/>
      <c r="W152" s="125" t="str">
        <f t="shared" si="195"/>
        <v/>
      </c>
      <c r="X152" s="124"/>
      <c r="Y152" s="124"/>
      <c r="Z152" s="124"/>
      <c r="AA152" s="126" t="str">
        <f>IFERROR(IF(AND(T151="Probabilidad",T152="Probabilidad"),(AC151-(+AC151*W152)),IF(AND(T151="Impacto",T152="Probabilidad"),(AC150-(+AC150*W152)),IF(T152="Impacto",AC151,""))),"")</f>
        <v/>
      </c>
      <c r="AB152" s="127" t="str">
        <f t="shared" si="196"/>
        <v/>
      </c>
      <c r="AC152" s="125" t="str">
        <f t="shared" si="197"/>
        <v/>
      </c>
      <c r="AD152" s="127" t="str">
        <f t="shared" si="198"/>
        <v/>
      </c>
      <c r="AE152" s="125" t="str">
        <f>IFERROR(IF(AND(T151="Impacto",T152="Impacto"),(AE151-(+AE151*W152)),IF(AND(T151="Probabilidad",T152="Impacto"),(AE150-(+AE150*W152)),IF(T152="Probabilidad",AE151,""))),"")</f>
        <v/>
      </c>
      <c r="AF152" s="128" t="str">
        <f t="shared" si="199"/>
        <v/>
      </c>
      <c r="AG152" s="124"/>
      <c r="AH152" s="148"/>
      <c r="AI152" s="158"/>
      <c r="AJ152" s="159"/>
      <c r="AK152" s="159"/>
      <c r="AL152" s="131"/>
      <c r="AM152" s="120"/>
      <c r="AN152" s="121"/>
      <c r="AO152" s="257"/>
    </row>
    <row r="153" spans="1:41" hidden="1" x14ac:dyDescent="0.3">
      <c r="A153" s="302"/>
      <c r="B153" s="302"/>
      <c r="C153" s="245"/>
      <c r="D153" s="247"/>
      <c r="E153" s="249"/>
      <c r="F153" s="252"/>
      <c r="G153" s="249"/>
      <c r="H153" s="255"/>
      <c r="I153" s="257"/>
      <c r="J153" s="311"/>
      <c r="K153" s="261"/>
      <c r="L153" s="262"/>
      <c r="M153" s="263"/>
      <c r="N153" s="262">
        <f>IF(NOT(ISERROR(MATCH(M153,_xlfn.ANCHORARRAY(H161),0))),L163&amp;"Por favor no seleccionar los criterios de impacto",M153)</f>
        <v>0</v>
      </c>
      <c r="O153" s="261"/>
      <c r="P153" s="262"/>
      <c r="Q153" s="264"/>
      <c r="R153" s="119">
        <v>4</v>
      </c>
      <c r="S153" s="122"/>
      <c r="T153" s="123" t="str">
        <f t="shared" ref="T153:T155" si="200">IF(OR(U153="Preventivo",U153="Detectivo"),"Probabilidad",IF(U153="Correctivo","Impacto",""))</f>
        <v/>
      </c>
      <c r="U153" s="124"/>
      <c r="V153" s="124"/>
      <c r="W153" s="125" t="str">
        <f t="shared" si="195"/>
        <v/>
      </c>
      <c r="X153" s="124"/>
      <c r="Y153" s="124"/>
      <c r="Z153" s="124"/>
      <c r="AA153" s="126" t="str">
        <f t="shared" ref="AA153:AA155" si="201">IFERROR(IF(AND(T152="Probabilidad",T153="Probabilidad"),(AC152-(+AC152*W153)),IF(AND(T152="Impacto",T153="Probabilidad"),(AC151-(+AC151*W153)),IF(T153="Impacto",AC152,""))),"")</f>
        <v/>
      </c>
      <c r="AB153" s="127" t="str">
        <f t="shared" si="196"/>
        <v/>
      </c>
      <c r="AC153" s="125" t="str">
        <f t="shared" si="197"/>
        <v/>
      </c>
      <c r="AD153" s="127" t="str">
        <f t="shared" si="198"/>
        <v/>
      </c>
      <c r="AE153" s="125" t="str">
        <f t="shared" ref="AE153:AE155" si="202">IFERROR(IF(AND(T152="Impacto",T153="Impacto"),(AE152-(+AE152*W153)),IF(AND(T152="Probabilidad",T153="Impacto"),(AE151-(+AE151*W153)),IF(T153="Probabilidad",AE152,""))),"")</f>
        <v/>
      </c>
      <c r="AF153" s="128" t="str">
        <f>IFERROR(IF(OR(AND(AB153="Muy Baja",AD153="Leve"),AND(AB153="Muy Baja",AD153="Menor"),AND(AB153="Baja",AD153="Leve")),"Bajo",IF(OR(AND(AB153="Muy baja",AD153="Moderado"),AND(AB153="Baja",AD153="Menor"),AND(AB153="Baja",AD153="Moderado"),AND(AB153="Media",AD153="Leve"),AND(AB153="Media",AD153="Menor"),AND(AB153="Media",AD153="Moderado"),AND(AB153="Alta",AD153="Leve"),AND(AB153="Alta",AD153="Menor")),"Moderado",IF(OR(AND(AB153="Muy Baja",AD153="Mayor"),AND(AB153="Baja",AD153="Mayor"),AND(AB153="Media",AD153="Mayor"),AND(AB153="Alta",AD153="Moderado"),AND(AB153="Alta",AD153="Mayor"),AND(AB153="Muy Alta",AD153="Leve"),AND(AB153="Muy Alta",AD153="Menor"),AND(AB153="Muy Alta",AD153="Moderado"),AND(AB153="Muy Alta",AD153="Mayor")),"Alto",IF(OR(AND(AB153="Muy Baja",AD153="Catastrófico"),AND(AB153="Baja",AD153="Catastrófico"),AND(AB153="Media",AD153="Catastrófico"),AND(AB153="Alta",AD153="Catastrófico"),AND(AB153="Muy Alta",AD153="Catastrófico")),"Extremo","")))),"")</f>
        <v/>
      </c>
      <c r="AG153" s="124"/>
      <c r="AH153" s="148"/>
      <c r="AI153" s="120"/>
      <c r="AJ153" s="121"/>
      <c r="AK153" s="131"/>
      <c r="AL153" s="131"/>
      <c r="AM153" s="120"/>
      <c r="AN153" s="121"/>
      <c r="AO153" s="257"/>
    </row>
    <row r="154" spans="1:41" hidden="1" x14ac:dyDescent="0.3">
      <c r="A154" s="302"/>
      <c r="B154" s="302"/>
      <c r="C154" s="245"/>
      <c r="D154" s="247"/>
      <c r="E154" s="249"/>
      <c r="F154" s="252"/>
      <c r="G154" s="249"/>
      <c r="H154" s="255"/>
      <c r="I154" s="257"/>
      <c r="J154" s="311"/>
      <c r="K154" s="261"/>
      <c r="L154" s="262"/>
      <c r="M154" s="263"/>
      <c r="N154" s="262">
        <f>IF(NOT(ISERROR(MATCH(M154,_xlfn.ANCHORARRAY(H162),0))),L164&amp;"Por favor no seleccionar los criterios de impacto",M154)</f>
        <v>0</v>
      </c>
      <c r="O154" s="261"/>
      <c r="P154" s="262"/>
      <c r="Q154" s="264"/>
      <c r="R154" s="119">
        <v>5</v>
      </c>
      <c r="S154" s="122"/>
      <c r="T154" s="123" t="str">
        <f t="shared" si="200"/>
        <v/>
      </c>
      <c r="U154" s="124"/>
      <c r="V154" s="124"/>
      <c r="W154" s="125" t="str">
        <f t="shared" si="195"/>
        <v/>
      </c>
      <c r="X154" s="124"/>
      <c r="Y154" s="124"/>
      <c r="Z154" s="124"/>
      <c r="AA154" s="126" t="str">
        <f t="shared" si="201"/>
        <v/>
      </c>
      <c r="AB154" s="127" t="str">
        <f t="shared" si="196"/>
        <v/>
      </c>
      <c r="AC154" s="125" t="str">
        <f t="shared" si="197"/>
        <v/>
      </c>
      <c r="AD154" s="127" t="str">
        <f t="shared" si="198"/>
        <v/>
      </c>
      <c r="AE154" s="125" t="str">
        <f t="shared" si="202"/>
        <v/>
      </c>
      <c r="AF154" s="128" t="str">
        <f t="shared" ref="AF154:AF155" si="203">IFERROR(IF(OR(AND(AB154="Muy Baja",AD154="Leve"),AND(AB154="Muy Baja",AD154="Menor"),AND(AB154="Baja",AD154="Leve")),"Bajo",IF(OR(AND(AB154="Muy baja",AD154="Moderado"),AND(AB154="Baja",AD154="Menor"),AND(AB154="Baja",AD154="Moderado"),AND(AB154="Media",AD154="Leve"),AND(AB154="Media",AD154="Menor"),AND(AB154="Media",AD154="Moderado"),AND(AB154="Alta",AD154="Leve"),AND(AB154="Alta",AD154="Menor")),"Moderado",IF(OR(AND(AB154="Muy Baja",AD154="Mayor"),AND(AB154="Baja",AD154="Mayor"),AND(AB154="Media",AD154="Mayor"),AND(AB154="Alta",AD154="Moderado"),AND(AB154="Alta",AD154="Mayor"),AND(AB154="Muy Alta",AD154="Leve"),AND(AB154="Muy Alta",AD154="Menor"),AND(AB154="Muy Alta",AD154="Moderado"),AND(AB154="Muy Alta",AD154="Mayor")),"Alto",IF(OR(AND(AB154="Muy Baja",AD154="Catastrófico"),AND(AB154="Baja",AD154="Catastrófico"),AND(AB154="Media",AD154="Catastrófico"),AND(AB154="Alta",AD154="Catastrófico"),AND(AB154="Muy Alta",AD154="Catastrófico")),"Extremo","")))),"")</f>
        <v/>
      </c>
      <c r="AG154" s="124"/>
      <c r="AH154" s="148"/>
      <c r="AI154" s="120"/>
      <c r="AJ154" s="121"/>
      <c r="AK154" s="131"/>
      <c r="AL154" s="131"/>
      <c r="AM154" s="120"/>
      <c r="AN154" s="121"/>
      <c r="AO154" s="257"/>
    </row>
    <row r="155" spans="1:41" hidden="1" x14ac:dyDescent="0.3">
      <c r="A155" s="302"/>
      <c r="B155" s="302"/>
      <c r="C155" s="246"/>
      <c r="D155" s="247"/>
      <c r="E155" s="250"/>
      <c r="F155" s="253"/>
      <c r="G155" s="250"/>
      <c r="H155" s="256"/>
      <c r="I155" s="257"/>
      <c r="J155" s="312"/>
      <c r="K155" s="261"/>
      <c r="L155" s="262"/>
      <c r="M155" s="263"/>
      <c r="N155" s="262">
        <f>IF(NOT(ISERROR(MATCH(M155,_xlfn.ANCHORARRAY(H163),0))),L165&amp;"Por favor no seleccionar los criterios de impacto",M155)</f>
        <v>0</v>
      </c>
      <c r="O155" s="261"/>
      <c r="P155" s="262"/>
      <c r="Q155" s="264"/>
      <c r="R155" s="119">
        <v>6</v>
      </c>
      <c r="S155" s="122"/>
      <c r="T155" s="123" t="str">
        <f t="shared" si="200"/>
        <v/>
      </c>
      <c r="U155" s="124"/>
      <c r="V155" s="124"/>
      <c r="W155" s="125" t="str">
        <f t="shared" si="195"/>
        <v/>
      </c>
      <c r="X155" s="124"/>
      <c r="Y155" s="124"/>
      <c r="Z155" s="124"/>
      <c r="AA155" s="126" t="str">
        <f t="shared" si="201"/>
        <v/>
      </c>
      <c r="AB155" s="127" t="str">
        <f t="shared" si="196"/>
        <v/>
      </c>
      <c r="AC155" s="125" t="str">
        <f t="shared" si="197"/>
        <v/>
      </c>
      <c r="AD155" s="127" t="str">
        <f t="shared" si="198"/>
        <v/>
      </c>
      <c r="AE155" s="125" t="str">
        <f t="shared" si="202"/>
        <v/>
      </c>
      <c r="AF155" s="128" t="str">
        <f t="shared" si="203"/>
        <v/>
      </c>
      <c r="AG155" s="124"/>
      <c r="AH155" s="148"/>
      <c r="AI155" s="120"/>
      <c r="AJ155" s="121"/>
      <c r="AK155" s="131"/>
      <c r="AL155" s="131"/>
      <c r="AM155" s="120"/>
      <c r="AN155" s="121"/>
      <c r="AO155" s="257"/>
    </row>
    <row r="156" spans="1:41" hidden="1" x14ac:dyDescent="0.3">
      <c r="A156" s="302"/>
      <c r="B156" s="302"/>
      <c r="C156" s="244">
        <v>25</v>
      </c>
      <c r="D156" s="247"/>
      <c r="E156" s="248"/>
      <c r="F156" s="251"/>
      <c r="G156" s="248"/>
      <c r="H156" s="254"/>
      <c r="I156" s="257"/>
      <c r="J156" s="310"/>
      <c r="K156" s="261" t="str">
        <f t="shared" si="148"/>
        <v/>
      </c>
      <c r="L156" s="262" t="str">
        <f>IF(K156="","",IF(K156="Muy Baja",0.2,IF(K156="Baja",0.4,IF(K156="Media",0.6,IF(K156="Alta",0.8,IF(K156="Muy Alta",1,))))))</f>
        <v/>
      </c>
      <c r="M156" s="263"/>
      <c r="N156" s="262">
        <f>IF(NOT(ISERROR(MATCH(M156,'Tabla Impacto'!$B$221:$B$223,0))),'Tabla Impacto'!$F$223&amp;"Por favor no seleccionar los criterios de impacto(Afectación Económica o presupuestal y Pérdida Reputacional)",M156)</f>
        <v>0</v>
      </c>
      <c r="O156" s="261" t="str">
        <f>IF(OR(N156='Tabla Impacto'!$C$11,N156='Tabla Impacto'!$D$11),"Leve",IF(OR(N156='Tabla Impacto'!$C$12,N156='Tabla Impacto'!$D$12),"Menor",IF(OR(N156='Tabla Impacto'!$C$13,N156='Tabla Impacto'!$D$13),"Moderado",IF(OR(N156='Tabla Impacto'!$C$14,N156='Tabla Impacto'!$D$14),"Mayor",IF(OR(N156='Tabla Impacto'!$C$15,N156='Tabla Impacto'!$D$15),"Catastrófico","")))))</f>
        <v/>
      </c>
      <c r="P156" s="262" t="str">
        <f>IF(O156="","",IF(O156="Leve",0.2,IF(O156="Menor",0.4,IF(O156="Moderado",0.6,IF(O156="Mayor",0.8,IF(O156="Catastrófico",1,))))))</f>
        <v/>
      </c>
      <c r="Q156" s="264" t="str">
        <f>IF(OR(AND(K156="Muy Baja",O156="Leve"),AND(K156="Muy Baja",O156="Menor"),AND(K156="Baja",O156="Leve")),"Bajo",IF(OR(AND(K156="Muy baja",O156="Moderado"),AND(K156="Baja",O156="Menor"),AND(K156="Baja",O156="Moderado"),AND(K156="Media",O156="Leve"),AND(K156="Media",O156="Menor"),AND(K156="Media",O156="Moderado"),AND(K156="Alta",O156="Leve"),AND(K156="Alta",O156="Menor")),"Moderado",IF(OR(AND(K156="Muy Baja",O156="Mayor"),AND(K156="Baja",O156="Mayor"),AND(K156="Media",O156="Mayor"),AND(K156="Alta",O156="Moderado"),AND(K156="Alta",O156="Mayor"),AND(K156="Muy Alta",O156="Leve"),AND(K156="Muy Alta",O156="Menor"),AND(K156="Muy Alta",O156="Moderado"),AND(K156="Muy Alta",O156="Mayor")),"Alto",IF(OR(AND(K156="Muy Baja",O156="Catastrófico"),AND(K156="Baja",O156="Catastrófico"),AND(K156="Media",O156="Catastrófico"),AND(K156="Alta",O156="Catastrófico"),AND(K156="Muy Alta",O156="Catastrófico")),"Extremo",""))))</f>
        <v/>
      </c>
      <c r="R156" s="119">
        <v>1</v>
      </c>
      <c r="S156" s="157"/>
      <c r="T156" s="123" t="str">
        <f>IF(OR(U156="Preventivo",U156="Detectivo"),"Probabilidad",IF(U156="Correctivo","Impacto",""))</f>
        <v/>
      </c>
      <c r="U156" s="124"/>
      <c r="V156" s="124"/>
      <c r="W156" s="125" t="str">
        <f>IF(AND(U156="Preventivo",V156="Automático"),"50%",IF(AND(U156="Preventivo",V156="Manual"),"40%",IF(AND(U156="Detectivo",V156="Automático"),"40%",IF(AND(U156="Detectivo",V156="Manual"),"30%",IF(AND(U156="Correctivo",V156="Automático"),"35%",IF(AND(U156="Correctivo",V156="Manual"),"25%",""))))))</f>
        <v/>
      </c>
      <c r="X156" s="124"/>
      <c r="Y156" s="124"/>
      <c r="Z156" s="124"/>
      <c r="AA156" s="126" t="str">
        <f>IFERROR(IF(T156="Probabilidad",(L156-(+L156*W156)),IF(T156="Impacto",L156,"")),"")</f>
        <v/>
      </c>
      <c r="AB156" s="127" t="str">
        <f>IFERROR(IF(AA156="","",IF(AA156&lt;=0.2,"Muy Baja",IF(AA156&lt;=0.4,"Baja",IF(AA156&lt;=0.6,"Media",IF(AA156&lt;=0.8,"Alta","Muy Alta"))))),"")</f>
        <v/>
      </c>
      <c r="AC156" s="125" t="str">
        <f>+AA156</f>
        <v/>
      </c>
      <c r="AD156" s="127" t="str">
        <f>IFERROR(IF(AE156="","",IF(AE156&lt;=0.2,"Leve",IF(AE156&lt;=0.4,"Menor",IF(AE156&lt;=0.6,"Moderado",IF(AE156&lt;=0.8,"Mayor","Catastrófico"))))),"")</f>
        <v/>
      </c>
      <c r="AE156" s="125" t="str">
        <f>IFERROR(IF(T156="Impacto",(P156-(+P156*W156)),IF(T156="Probabilidad",P156,"")),"")</f>
        <v/>
      </c>
      <c r="AF156" s="128" t="str">
        <f>IFERROR(IF(OR(AND(AB156="Muy Baja",AD156="Leve"),AND(AB156="Muy Baja",AD156="Menor"),AND(AB156="Baja",AD156="Leve")),"Bajo",IF(OR(AND(AB156="Muy baja",AD156="Moderado"),AND(AB156="Baja",AD156="Menor"),AND(AB156="Baja",AD156="Moderado"),AND(AB156="Media",AD156="Leve"),AND(AB156="Media",AD156="Menor"),AND(AB156="Media",AD156="Moderado"),AND(AB156="Alta",AD156="Leve"),AND(AB156="Alta",AD156="Menor")),"Moderado",IF(OR(AND(AB156="Muy Baja",AD156="Mayor"),AND(AB156="Baja",AD156="Mayor"),AND(AB156="Media",AD156="Mayor"),AND(AB156="Alta",AD156="Moderado"),AND(AB156="Alta",AD156="Mayor"),AND(AB156="Muy Alta",AD156="Leve"),AND(AB156="Muy Alta",AD156="Menor"),AND(AB156="Muy Alta",AD156="Moderado"),AND(AB156="Muy Alta",AD156="Mayor")),"Alto",IF(OR(AND(AB156="Muy Baja",AD156="Catastrófico"),AND(AB156="Baja",AD156="Catastrófico"),AND(AB156="Media",AD156="Catastrófico"),AND(AB156="Alta",AD156="Catastrófico"),AND(AB156="Muy Alta",AD156="Catastrófico")),"Extremo","")))),"")</f>
        <v/>
      </c>
      <c r="AG156" s="124"/>
      <c r="AH156" s="148"/>
      <c r="AI156" s="156"/>
      <c r="AJ156" s="140"/>
      <c r="AK156" s="139"/>
      <c r="AL156" s="131"/>
      <c r="AM156" s="120"/>
      <c r="AN156" s="121"/>
      <c r="AO156" s="257" t="s">
        <v>229</v>
      </c>
    </row>
    <row r="157" spans="1:41" hidden="1" x14ac:dyDescent="0.3">
      <c r="A157" s="302"/>
      <c r="B157" s="302"/>
      <c r="C157" s="245"/>
      <c r="D157" s="247"/>
      <c r="E157" s="249"/>
      <c r="F157" s="252"/>
      <c r="G157" s="249"/>
      <c r="H157" s="255"/>
      <c r="I157" s="257"/>
      <c r="J157" s="311"/>
      <c r="K157" s="261"/>
      <c r="L157" s="262"/>
      <c r="M157" s="263"/>
      <c r="N157" s="262">
        <f>IF(NOT(ISERROR(MATCH(M157,_xlfn.ANCHORARRAY(H165),0))),L167&amp;"Por favor no seleccionar los criterios de impacto",M157)</f>
        <v>0</v>
      </c>
      <c r="O157" s="261"/>
      <c r="P157" s="262"/>
      <c r="Q157" s="264"/>
      <c r="R157" s="119">
        <v>2</v>
      </c>
      <c r="S157" s="122"/>
      <c r="T157" s="123" t="str">
        <f>IF(OR(U157="Preventivo",U157="Detectivo"),"Probabilidad",IF(U157="Correctivo","Impacto",""))</f>
        <v/>
      </c>
      <c r="U157" s="124"/>
      <c r="V157" s="124"/>
      <c r="W157" s="125" t="str">
        <f t="shared" ref="W157:W161" si="204">IF(AND(U157="Preventivo",V157="Automático"),"50%",IF(AND(U157="Preventivo",V157="Manual"),"40%",IF(AND(U157="Detectivo",V157="Automático"),"40%",IF(AND(U157="Detectivo",V157="Manual"),"30%",IF(AND(U157="Correctivo",V157="Automático"),"35%",IF(AND(U157="Correctivo",V157="Manual"),"25%",""))))))</f>
        <v/>
      </c>
      <c r="X157" s="124"/>
      <c r="Y157" s="124"/>
      <c r="Z157" s="124"/>
      <c r="AA157" s="126" t="str">
        <f>IFERROR(IF(AND(T156="Probabilidad",T157="Probabilidad"),(AC156-(+AC156*W157)),IF(T157="Probabilidad",(L156-(+L156*W157)),IF(T157="Impacto",AC156,""))),"")</f>
        <v/>
      </c>
      <c r="AB157" s="127" t="str">
        <f t="shared" ref="AB157:AB161" si="205">IFERROR(IF(AA157="","",IF(AA157&lt;=0.2,"Muy Baja",IF(AA157&lt;=0.4,"Baja",IF(AA157&lt;=0.6,"Media",IF(AA157&lt;=0.8,"Alta","Muy Alta"))))),"")</f>
        <v/>
      </c>
      <c r="AC157" s="125" t="str">
        <f t="shared" ref="AC157:AC161" si="206">+AA157</f>
        <v/>
      </c>
      <c r="AD157" s="127" t="str">
        <f t="shared" ref="AD157:AD161" si="207">IFERROR(IF(AE157="","",IF(AE157&lt;=0.2,"Leve",IF(AE157&lt;=0.4,"Menor",IF(AE157&lt;=0.6,"Moderado",IF(AE157&lt;=0.8,"Mayor","Catastrófico"))))),"")</f>
        <v/>
      </c>
      <c r="AE157" s="125" t="str">
        <f>IFERROR(IF(AND(T156="Impacto",T157="Impacto"),(AE150-(+AE150*W157)),IF(T157="Impacto",($P$72-(+$P$72*W157)),IF(T157="Probabilidad",AE150,""))),"")</f>
        <v/>
      </c>
      <c r="AF157" s="128" t="str">
        <f t="shared" ref="AF157:AF158" si="208">IFERROR(IF(OR(AND(AB157="Muy Baja",AD157="Leve"),AND(AB157="Muy Baja",AD157="Menor"),AND(AB157="Baja",AD157="Leve")),"Bajo",IF(OR(AND(AB157="Muy baja",AD157="Moderado"),AND(AB157="Baja",AD157="Menor"),AND(AB157="Baja",AD157="Moderado"),AND(AB157="Media",AD157="Leve"),AND(AB157="Media",AD157="Menor"),AND(AB157="Media",AD157="Moderado"),AND(AB157="Alta",AD157="Leve"),AND(AB157="Alta",AD157="Menor")),"Moderado",IF(OR(AND(AB157="Muy Baja",AD157="Mayor"),AND(AB157="Baja",AD157="Mayor"),AND(AB157="Media",AD157="Mayor"),AND(AB157="Alta",AD157="Moderado"),AND(AB157="Alta",AD157="Mayor"),AND(AB157="Muy Alta",AD157="Leve"),AND(AB157="Muy Alta",AD157="Menor"),AND(AB157="Muy Alta",AD157="Moderado"),AND(AB157="Muy Alta",AD157="Mayor")),"Alto",IF(OR(AND(AB157="Muy Baja",AD157="Catastrófico"),AND(AB157="Baja",AD157="Catastrófico"),AND(AB157="Media",AD157="Catastrófico"),AND(AB157="Alta",AD157="Catastrófico"),AND(AB157="Muy Alta",AD157="Catastrófico")),"Extremo","")))),"")</f>
        <v/>
      </c>
      <c r="AG157" s="124"/>
      <c r="AH157" s="148"/>
      <c r="AI157" s="156"/>
      <c r="AJ157" s="140"/>
      <c r="AK157" s="149"/>
      <c r="AL157" s="131"/>
      <c r="AM157" s="120"/>
      <c r="AN157" s="121"/>
      <c r="AO157" s="257"/>
    </row>
    <row r="158" spans="1:41" hidden="1" x14ac:dyDescent="0.3">
      <c r="A158" s="302"/>
      <c r="B158" s="302"/>
      <c r="C158" s="245"/>
      <c r="D158" s="247"/>
      <c r="E158" s="249"/>
      <c r="F158" s="252"/>
      <c r="G158" s="249"/>
      <c r="H158" s="255"/>
      <c r="I158" s="257"/>
      <c r="J158" s="311"/>
      <c r="K158" s="261"/>
      <c r="L158" s="262"/>
      <c r="M158" s="263"/>
      <c r="N158" s="262">
        <f>IF(NOT(ISERROR(MATCH(M158,_xlfn.ANCHORARRAY(H166),0))),L168&amp;"Por favor no seleccionar los criterios de impacto",M158)</f>
        <v>0</v>
      </c>
      <c r="O158" s="261"/>
      <c r="P158" s="262"/>
      <c r="Q158" s="264"/>
      <c r="R158" s="119">
        <v>3</v>
      </c>
      <c r="S158" s="130"/>
      <c r="T158" s="123" t="str">
        <f>IF(OR(U158="Preventivo",U158="Detectivo"),"Probabilidad",IF(U158="Correctivo","Impacto",""))</f>
        <v/>
      </c>
      <c r="U158" s="124"/>
      <c r="V158" s="124"/>
      <c r="W158" s="125" t="str">
        <f t="shared" si="204"/>
        <v/>
      </c>
      <c r="X158" s="124"/>
      <c r="Y158" s="124"/>
      <c r="Z158" s="124"/>
      <c r="AA158" s="126" t="str">
        <f>IFERROR(IF(AND(T157="Probabilidad",T158="Probabilidad"),(AC157-(+AC157*W158)),IF(AND(T157="Impacto",T158="Probabilidad"),(AC156-(+AC156*W158)),IF(T158="Impacto",AC157,""))),"")</f>
        <v/>
      </c>
      <c r="AB158" s="127" t="str">
        <f t="shared" si="205"/>
        <v/>
      </c>
      <c r="AC158" s="125" t="str">
        <f t="shared" si="206"/>
        <v/>
      </c>
      <c r="AD158" s="127" t="str">
        <f t="shared" si="207"/>
        <v/>
      </c>
      <c r="AE158" s="125" t="str">
        <f>IFERROR(IF(AND(T157="Impacto",T158="Impacto"),(AE157-(+AE157*W158)),IF(AND(T157="Probabilidad",T158="Impacto"),(AE156-(+AE156*W158)),IF(T158="Probabilidad",AE157,""))),"")</f>
        <v/>
      </c>
      <c r="AF158" s="128" t="str">
        <f t="shared" si="208"/>
        <v/>
      </c>
      <c r="AG158" s="124"/>
      <c r="AH158" s="148"/>
      <c r="AI158" s="156"/>
      <c r="AJ158" s="140"/>
      <c r="AK158" s="139"/>
      <c r="AL158" s="131"/>
      <c r="AM158" s="120"/>
      <c r="AN158" s="121"/>
      <c r="AO158" s="257"/>
    </row>
    <row r="159" spans="1:41" hidden="1" x14ac:dyDescent="0.3">
      <c r="A159" s="302"/>
      <c r="B159" s="302"/>
      <c r="C159" s="245"/>
      <c r="D159" s="247"/>
      <c r="E159" s="249"/>
      <c r="F159" s="252"/>
      <c r="G159" s="249"/>
      <c r="H159" s="255"/>
      <c r="I159" s="257"/>
      <c r="J159" s="311"/>
      <c r="K159" s="261"/>
      <c r="L159" s="262"/>
      <c r="M159" s="263"/>
      <c r="N159" s="262">
        <f>IF(NOT(ISERROR(MATCH(M159,_xlfn.ANCHORARRAY(H167),0))),L169&amp;"Por favor no seleccionar los criterios de impacto",M159)</f>
        <v>0</v>
      </c>
      <c r="O159" s="261"/>
      <c r="P159" s="262"/>
      <c r="Q159" s="264"/>
      <c r="R159" s="119">
        <v>4</v>
      </c>
      <c r="S159" s="122"/>
      <c r="T159" s="123" t="str">
        <f t="shared" ref="T159:T161" si="209">IF(OR(U159="Preventivo",U159="Detectivo"),"Probabilidad",IF(U159="Correctivo","Impacto",""))</f>
        <v/>
      </c>
      <c r="U159" s="124"/>
      <c r="V159" s="124"/>
      <c r="W159" s="125" t="str">
        <f t="shared" si="204"/>
        <v/>
      </c>
      <c r="X159" s="124"/>
      <c r="Y159" s="124"/>
      <c r="Z159" s="124"/>
      <c r="AA159" s="126" t="str">
        <f t="shared" ref="AA159:AA161" si="210">IFERROR(IF(AND(T158="Probabilidad",T159="Probabilidad"),(AC158-(+AC158*W159)),IF(AND(T158="Impacto",T159="Probabilidad"),(AC157-(+AC157*W159)),IF(T159="Impacto",AC158,""))),"")</f>
        <v/>
      </c>
      <c r="AB159" s="127" t="str">
        <f t="shared" si="205"/>
        <v/>
      </c>
      <c r="AC159" s="125" t="str">
        <f t="shared" si="206"/>
        <v/>
      </c>
      <c r="AD159" s="127" t="str">
        <f t="shared" si="207"/>
        <v/>
      </c>
      <c r="AE159" s="125" t="str">
        <f t="shared" ref="AE159:AE161" si="211">IFERROR(IF(AND(T158="Impacto",T159="Impacto"),(AE158-(+AE158*W159)),IF(AND(T158="Probabilidad",T159="Impacto"),(AE157-(+AE157*W159)),IF(T159="Probabilidad",AE158,""))),"")</f>
        <v/>
      </c>
      <c r="AF159" s="128" t="str">
        <f>IFERROR(IF(OR(AND(AB159="Muy Baja",AD159="Leve"),AND(AB159="Muy Baja",AD159="Menor"),AND(AB159="Baja",AD159="Leve")),"Bajo",IF(OR(AND(AB159="Muy baja",AD159="Moderado"),AND(AB159="Baja",AD159="Menor"),AND(AB159="Baja",AD159="Moderado"),AND(AB159="Media",AD159="Leve"),AND(AB159="Media",AD159="Menor"),AND(AB159="Media",AD159="Moderado"),AND(AB159="Alta",AD159="Leve"),AND(AB159="Alta",AD159="Menor")),"Moderado",IF(OR(AND(AB159="Muy Baja",AD159="Mayor"),AND(AB159="Baja",AD159="Mayor"),AND(AB159="Media",AD159="Mayor"),AND(AB159="Alta",AD159="Moderado"),AND(AB159="Alta",AD159="Mayor"),AND(AB159="Muy Alta",AD159="Leve"),AND(AB159="Muy Alta",AD159="Menor"),AND(AB159="Muy Alta",AD159="Moderado"),AND(AB159="Muy Alta",AD159="Mayor")),"Alto",IF(OR(AND(AB159="Muy Baja",AD159="Catastrófico"),AND(AB159="Baja",AD159="Catastrófico"),AND(AB159="Media",AD159="Catastrófico"),AND(AB159="Alta",AD159="Catastrófico"),AND(AB159="Muy Alta",AD159="Catastrófico")),"Extremo","")))),"")</f>
        <v/>
      </c>
      <c r="AG159" s="124"/>
      <c r="AH159" s="148"/>
      <c r="AI159" s="120"/>
      <c r="AJ159" s="121"/>
      <c r="AK159" s="131"/>
      <c r="AL159" s="131"/>
      <c r="AM159" s="120"/>
      <c r="AN159" s="121"/>
      <c r="AO159" s="257"/>
    </row>
    <row r="160" spans="1:41" hidden="1" x14ac:dyDescent="0.3">
      <c r="A160" s="302"/>
      <c r="B160" s="302"/>
      <c r="C160" s="245"/>
      <c r="D160" s="247"/>
      <c r="E160" s="249"/>
      <c r="F160" s="252"/>
      <c r="G160" s="249"/>
      <c r="H160" s="255"/>
      <c r="I160" s="257"/>
      <c r="J160" s="311"/>
      <c r="K160" s="261"/>
      <c r="L160" s="262"/>
      <c r="M160" s="263"/>
      <c r="N160" s="262">
        <f>IF(NOT(ISERROR(MATCH(M160,_xlfn.ANCHORARRAY(H168),0))),L170&amp;"Por favor no seleccionar los criterios de impacto",M160)</f>
        <v>0</v>
      </c>
      <c r="O160" s="261"/>
      <c r="P160" s="262"/>
      <c r="Q160" s="264"/>
      <c r="R160" s="119">
        <v>5</v>
      </c>
      <c r="S160" s="122"/>
      <c r="T160" s="123" t="str">
        <f t="shared" si="209"/>
        <v/>
      </c>
      <c r="U160" s="124"/>
      <c r="V160" s="124"/>
      <c r="W160" s="125" t="str">
        <f t="shared" si="204"/>
        <v/>
      </c>
      <c r="X160" s="124"/>
      <c r="Y160" s="124"/>
      <c r="Z160" s="124"/>
      <c r="AA160" s="126" t="str">
        <f t="shared" si="210"/>
        <v/>
      </c>
      <c r="AB160" s="127" t="str">
        <f t="shared" si="205"/>
        <v/>
      </c>
      <c r="AC160" s="125" t="str">
        <f t="shared" si="206"/>
        <v/>
      </c>
      <c r="AD160" s="127" t="str">
        <f t="shared" si="207"/>
        <v/>
      </c>
      <c r="AE160" s="125" t="str">
        <f t="shared" si="211"/>
        <v/>
      </c>
      <c r="AF160" s="128" t="str">
        <f t="shared" ref="AF160:AF161" si="212">IFERROR(IF(OR(AND(AB160="Muy Baja",AD160="Leve"),AND(AB160="Muy Baja",AD160="Menor"),AND(AB160="Baja",AD160="Leve")),"Bajo",IF(OR(AND(AB160="Muy baja",AD160="Moderado"),AND(AB160="Baja",AD160="Menor"),AND(AB160="Baja",AD160="Moderado"),AND(AB160="Media",AD160="Leve"),AND(AB160="Media",AD160="Menor"),AND(AB160="Media",AD160="Moderado"),AND(AB160="Alta",AD160="Leve"),AND(AB160="Alta",AD160="Menor")),"Moderado",IF(OR(AND(AB160="Muy Baja",AD160="Mayor"),AND(AB160="Baja",AD160="Mayor"),AND(AB160="Media",AD160="Mayor"),AND(AB160="Alta",AD160="Moderado"),AND(AB160="Alta",AD160="Mayor"),AND(AB160="Muy Alta",AD160="Leve"),AND(AB160="Muy Alta",AD160="Menor"),AND(AB160="Muy Alta",AD160="Moderado"),AND(AB160="Muy Alta",AD160="Mayor")),"Alto",IF(OR(AND(AB160="Muy Baja",AD160="Catastrófico"),AND(AB160="Baja",AD160="Catastrófico"),AND(AB160="Media",AD160="Catastrófico"),AND(AB160="Alta",AD160="Catastrófico"),AND(AB160="Muy Alta",AD160="Catastrófico")),"Extremo","")))),"")</f>
        <v/>
      </c>
      <c r="AG160" s="124"/>
      <c r="AH160" s="148"/>
      <c r="AI160" s="120"/>
      <c r="AJ160" s="121"/>
      <c r="AK160" s="131"/>
      <c r="AL160" s="131"/>
      <c r="AM160" s="120"/>
      <c r="AN160" s="121"/>
      <c r="AO160" s="257"/>
    </row>
    <row r="161" spans="1:41" hidden="1" x14ac:dyDescent="0.3">
      <c r="A161" s="302"/>
      <c r="B161" s="302"/>
      <c r="C161" s="246"/>
      <c r="D161" s="247"/>
      <c r="E161" s="250"/>
      <c r="F161" s="253"/>
      <c r="G161" s="250"/>
      <c r="H161" s="256"/>
      <c r="I161" s="257"/>
      <c r="J161" s="312"/>
      <c r="K161" s="261"/>
      <c r="L161" s="262"/>
      <c r="M161" s="263"/>
      <c r="N161" s="262">
        <f>IF(NOT(ISERROR(MATCH(M161,_xlfn.ANCHORARRAY(H169),0))),L171&amp;"Por favor no seleccionar los criterios de impacto",M161)</f>
        <v>0</v>
      </c>
      <c r="O161" s="261"/>
      <c r="P161" s="262"/>
      <c r="Q161" s="264"/>
      <c r="R161" s="119">
        <v>6</v>
      </c>
      <c r="S161" s="122"/>
      <c r="T161" s="123" t="str">
        <f t="shared" si="209"/>
        <v/>
      </c>
      <c r="U161" s="124"/>
      <c r="V161" s="124"/>
      <c r="W161" s="125" t="str">
        <f t="shared" si="204"/>
        <v/>
      </c>
      <c r="X161" s="124"/>
      <c r="Y161" s="124"/>
      <c r="Z161" s="124"/>
      <c r="AA161" s="126" t="str">
        <f t="shared" si="210"/>
        <v/>
      </c>
      <c r="AB161" s="127" t="str">
        <f t="shared" si="205"/>
        <v/>
      </c>
      <c r="AC161" s="125" t="str">
        <f t="shared" si="206"/>
        <v/>
      </c>
      <c r="AD161" s="127" t="str">
        <f t="shared" si="207"/>
        <v/>
      </c>
      <c r="AE161" s="125" t="str">
        <f t="shared" si="211"/>
        <v/>
      </c>
      <c r="AF161" s="128" t="str">
        <f t="shared" si="212"/>
        <v/>
      </c>
      <c r="AG161" s="124"/>
      <c r="AH161" s="148"/>
      <c r="AI161" s="120"/>
      <c r="AJ161" s="121"/>
      <c r="AK161" s="131"/>
      <c r="AL161" s="131"/>
      <c r="AM161" s="120"/>
      <c r="AN161" s="121"/>
      <c r="AO161" s="257"/>
    </row>
    <row r="162" spans="1:41" hidden="1" x14ac:dyDescent="0.3">
      <c r="A162" s="302"/>
      <c r="B162" s="302"/>
      <c r="C162" s="244">
        <v>26</v>
      </c>
      <c r="D162" s="247"/>
      <c r="E162" s="248"/>
      <c r="F162" s="251"/>
      <c r="G162" s="248"/>
      <c r="H162" s="254"/>
      <c r="I162" s="257"/>
      <c r="J162" s="310"/>
      <c r="K162" s="261" t="str">
        <f t="shared" si="158"/>
        <v/>
      </c>
      <c r="L162" s="262" t="str">
        <f>IF(K162="","",IF(K162="Muy Baja",0.2,IF(K162="Baja",0.4,IF(K162="Media",0.6,IF(K162="Alta",0.8,IF(K162="Muy Alta",1,))))))</f>
        <v/>
      </c>
      <c r="M162" s="263"/>
      <c r="N162" s="262">
        <f>IF(NOT(ISERROR(MATCH(M162,'Tabla Impacto'!$B$221:$B$223,0))),'Tabla Impacto'!$F$223&amp;"Por favor no seleccionar los criterios de impacto(Afectación Económica o presupuestal y Pérdida Reputacional)",M162)</f>
        <v>0</v>
      </c>
      <c r="O162" s="261" t="str">
        <f>IF(OR(N162='Tabla Impacto'!$C$11,N162='Tabla Impacto'!$D$11),"Leve",IF(OR(N162='Tabla Impacto'!$C$12,N162='Tabla Impacto'!$D$12),"Menor",IF(OR(N162='Tabla Impacto'!$C$13,N162='Tabla Impacto'!$D$13),"Moderado",IF(OR(N162='Tabla Impacto'!$C$14,N162='Tabla Impacto'!$D$14),"Mayor",IF(OR(N162='Tabla Impacto'!$C$15,N162='Tabla Impacto'!$D$15),"Catastrófico","")))))</f>
        <v/>
      </c>
      <c r="P162" s="262" t="str">
        <f>IF(O162="","",IF(O162="Leve",0.2,IF(O162="Menor",0.4,IF(O162="Moderado",0.6,IF(O162="Mayor",0.8,IF(O162="Catastrófico",1,))))))</f>
        <v/>
      </c>
      <c r="Q162" s="264" t="str">
        <f>IF(OR(AND(K162="Muy Baja",O162="Leve"),AND(K162="Muy Baja",O162="Menor"),AND(K162="Baja",O162="Leve")),"Bajo",IF(OR(AND(K162="Muy baja",O162="Moderado"),AND(K162="Baja",O162="Menor"),AND(K162="Baja",O162="Moderado"),AND(K162="Media",O162="Leve"),AND(K162="Media",O162="Menor"),AND(K162="Media",O162="Moderado"),AND(K162="Alta",O162="Leve"),AND(K162="Alta",O162="Menor")),"Moderado",IF(OR(AND(K162="Muy Baja",O162="Mayor"),AND(K162="Baja",O162="Mayor"),AND(K162="Media",O162="Mayor"),AND(K162="Alta",O162="Moderado"),AND(K162="Alta",O162="Mayor"),AND(K162="Muy Alta",O162="Leve"),AND(K162="Muy Alta",O162="Menor"),AND(K162="Muy Alta",O162="Moderado"),AND(K162="Muy Alta",O162="Mayor")),"Alto",IF(OR(AND(K162="Muy Baja",O162="Catastrófico"),AND(K162="Baja",O162="Catastrófico"),AND(K162="Media",O162="Catastrófico"),AND(K162="Alta",O162="Catastrófico"),AND(K162="Muy Alta",O162="Catastrófico")),"Extremo",""))))</f>
        <v/>
      </c>
      <c r="R162" s="119">
        <v>1</v>
      </c>
      <c r="S162" s="157"/>
      <c r="T162" s="123" t="str">
        <f>IF(OR(U162="Preventivo",U162="Detectivo"),"Probabilidad",IF(U162="Correctivo","Impacto",""))</f>
        <v/>
      </c>
      <c r="U162" s="124"/>
      <c r="V162" s="124"/>
      <c r="W162" s="125" t="str">
        <f>IF(AND(U162="Preventivo",V162="Automático"),"50%",IF(AND(U162="Preventivo",V162="Manual"),"40%",IF(AND(U162="Detectivo",V162="Automático"),"40%",IF(AND(U162="Detectivo",V162="Manual"),"30%",IF(AND(U162="Correctivo",V162="Automático"),"35%",IF(AND(U162="Correctivo",V162="Manual"),"25%",""))))))</f>
        <v/>
      </c>
      <c r="X162" s="124"/>
      <c r="Y162" s="124"/>
      <c r="Z162" s="124"/>
      <c r="AA162" s="126" t="str">
        <f>IFERROR(IF(T162="Probabilidad",(L162-(+L162*W162)),IF(T162="Impacto",L162,"")),"")</f>
        <v/>
      </c>
      <c r="AB162" s="127" t="str">
        <f>IFERROR(IF(AA162="","",IF(AA162&lt;=0.2,"Muy Baja",IF(AA162&lt;=0.4,"Baja",IF(AA162&lt;=0.6,"Media",IF(AA162&lt;=0.8,"Alta","Muy Alta"))))),"")</f>
        <v/>
      </c>
      <c r="AC162" s="125" t="str">
        <f>+AA162</f>
        <v/>
      </c>
      <c r="AD162" s="127" t="str">
        <f>IFERROR(IF(AE162="","",IF(AE162&lt;=0.2,"Leve",IF(AE162&lt;=0.4,"Menor",IF(AE162&lt;=0.6,"Moderado",IF(AE162&lt;=0.8,"Mayor","Catastrófico"))))),"")</f>
        <v/>
      </c>
      <c r="AE162" s="125" t="str">
        <f>IFERROR(IF(T162="Impacto",(P162-(+P162*W162)),IF(T162="Probabilidad",P162,"")),"")</f>
        <v/>
      </c>
      <c r="AF162" s="128" t="str">
        <f>IFERROR(IF(OR(AND(AB162="Muy Baja",AD162="Leve"),AND(AB162="Muy Baja",AD162="Menor"),AND(AB162="Baja",AD162="Leve")),"Bajo",IF(OR(AND(AB162="Muy baja",AD162="Moderado"),AND(AB162="Baja",AD162="Menor"),AND(AB162="Baja",AD162="Moderado"),AND(AB162="Media",AD162="Leve"),AND(AB162="Media",AD162="Menor"),AND(AB162="Media",AD162="Moderado"),AND(AB162="Alta",AD162="Leve"),AND(AB162="Alta",AD162="Menor")),"Moderado",IF(OR(AND(AB162="Muy Baja",AD162="Mayor"),AND(AB162="Baja",AD162="Mayor"),AND(AB162="Media",AD162="Mayor"),AND(AB162="Alta",AD162="Moderado"),AND(AB162="Alta",AD162="Mayor"),AND(AB162="Muy Alta",AD162="Leve"),AND(AB162="Muy Alta",AD162="Menor"),AND(AB162="Muy Alta",AD162="Moderado"),AND(AB162="Muy Alta",AD162="Mayor")),"Alto",IF(OR(AND(AB162="Muy Baja",AD162="Catastrófico"),AND(AB162="Baja",AD162="Catastrófico"),AND(AB162="Media",AD162="Catastrófico"),AND(AB162="Alta",AD162="Catastrófico"),AND(AB162="Muy Alta",AD162="Catastrófico")),"Extremo","")))),"")</f>
        <v/>
      </c>
      <c r="AG162" s="124"/>
      <c r="AH162" s="148"/>
      <c r="AI162" s="156"/>
      <c r="AJ162" s="140"/>
      <c r="AK162" s="149"/>
      <c r="AL162" s="131"/>
      <c r="AM162" s="120"/>
      <c r="AN162" s="121"/>
      <c r="AO162" s="257" t="s">
        <v>230</v>
      </c>
    </row>
    <row r="163" spans="1:41" hidden="1" x14ac:dyDescent="0.3">
      <c r="A163" s="302"/>
      <c r="B163" s="302"/>
      <c r="C163" s="245"/>
      <c r="D163" s="247"/>
      <c r="E163" s="249"/>
      <c r="F163" s="252"/>
      <c r="G163" s="249"/>
      <c r="H163" s="255"/>
      <c r="I163" s="257"/>
      <c r="J163" s="311"/>
      <c r="K163" s="261"/>
      <c r="L163" s="262"/>
      <c r="M163" s="263"/>
      <c r="N163" s="262">
        <f>IF(NOT(ISERROR(MATCH(M163,_xlfn.ANCHORARRAY(H171),0))),L173&amp;"Por favor no seleccionar los criterios de impacto",M163)</f>
        <v>0</v>
      </c>
      <c r="O163" s="261"/>
      <c r="P163" s="262"/>
      <c r="Q163" s="264"/>
      <c r="R163" s="119">
        <v>2</v>
      </c>
      <c r="S163" s="122"/>
      <c r="T163" s="123" t="str">
        <f>IF(OR(U163="Preventivo",U163="Detectivo"),"Probabilidad",IF(U163="Correctivo","Impacto",""))</f>
        <v/>
      </c>
      <c r="U163" s="124"/>
      <c r="V163" s="124"/>
      <c r="W163" s="125" t="str">
        <f t="shared" ref="W163:W167" si="213">IF(AND(U163="Preventivo",V163="Automático"),"50%",IF(AND(U163="Preventivo",V163="Manual"),"40%",IF(AND(U163="Detectivo",V163="Automático"),"40%",IF(AND(U163="Detectivo",V163="Manual"),"30%",IF(AND(U163="Correctivo",V163="Automático"),"35%",IF(AND(U163="Correctivo",V163="Manual"),"25%",""))))))</f>
        <v/>
      </c>
      <c r="X163" s="124"/>
      <c r="Y163" s="124"/>
      <c r="Z163" s="124"/>
      <c r="AA163" s="126" t="str">
        <f>IFERROR(IF(AND(T162="Probabilidad",T163="Probabilidad"),(AC162-(+AC162*W163)),IF(T163="Probabilidad",(L162-(+L162*W163)),IF(T163="Impacto",AC162,""))),"")</f>
        <v/>
      </c>
      <c r="AB163" s="127" t="str">
        <f t="shared" ref="AB163:AB167" si="214">IFERROR(IF(AA163="","",IF(AA163&lt;=0.2,"Muy Baja",IF(AA163&lt;=0.4,"Baja",IF(AA163&lt;=0.6,"Media",IF(AA163&lt;=0.8,"Alta","Muy Alta"))))),"")</f>
        <v/>
      </c>
      <c r="AC163" s="125" t="str">
        <f t="shared" ref="AC163:AC167" si="215">+AA163</f>
        <v/>
      </c>
      <c r="AD163" s="127" t="str">
        <f t="shared" ref="AD163:AD167" si="216">IFERROR(IF(AE163="","",IF(AE163&lt;=0.2,"Leve",IF(AE163&lt;=0.4,"Menor",IF(AE163&lt;=0.6,"Moderado",IF(AE163&lt;=0.8,"Mayor","Catastrófico"))))),"")</f>
        <v/>
      </c>
      <c r="AE163" s="125" t="str">
        <f>IFERROR(IF(AND(T162="Impacto",T163="Impacto"),(AE156-(+AE156*W163)),IF(T163="Impacto",($P$72-(+$P$72*W163)),IF(T163="Probabilidad",AE156,""))),"")</f>
        <v/>
      </c>
      <c r="AF163" s="128" t="str">
        <f t="shared" ref="AF163:AF164" si="217">IFERROR(IF(OR(AND(AB163="Muy Baja",AD163="Leve"),AND(AB163="Muy Baja",AD163="Menor"),AND(AB163="Baja",AD163="Leve")),"Bajo",IF(OR(AND(AB163="Muy baja",AD163="Moderado"),AND(AB163="Baja",AD163="Menor"),AND(AB163="Baja",AD163="Moderado"),AND(AB163="Media",AD163="Leve"),AND(AB163="Media",AD163="Menor"),AND(AB163="Media",AD163="Moderado"),AND(AB163="Alta",AD163="Leve"),AND(AB163="Alta",AD163="Menor")),"Moderado",IF(OR(AND(AB163="Muy Baja",AD163="Mayor"),AND(AB163="Baja",AD163="Mayor"),AND(AB163="Media",AD163="Mayor"),AND(AB163="Alta",AD163="Moderado"),AND(AB163="Alta",AD163="Mayor"),AND(AB163="Muy Alta",AD163="Leve"),AND(AB163="Muy Alta",AD163="Menor"),AND(AB163="Muy Alta",AD163="Moderado"),AND(AB163="Muy Alta",AD163="Mayor")),"Alto",IF(OR(AND(AB163="Muy Baja",AD163="Catastrófico"),AND(AB163="Baja",AD163="Catastrófico"),AND(AB163="Media",AD163="Catastrófico"),AND(AB163="Alta",AD163="Catastrófico"),AND(AB163="Muy Alta",AD163="Catastrófico")),"Extremo","")))),"")</f>
        <v/>
      </c>
      <c r="AG163" s="124"/>
      <c r="AH163" s="148"/>
      <c r="AI163" s="156"/>
      <c r="AJ163" s="140"/>
      <c r="AK163" s="149"/>
      <c r="AL163" s="131"/>
      <c r="AM163" s="120"/>
      <c r="AN163" s="121"/>
      <c r="AO163" s="257"/>
    </row>
    <row r="164" spans="1:41" hidden="1" x14ac:dyDescent="0.3">
      <c r="A164" s="302"/>
      <c r="B164" s="302"/>
      <c r="C164" s="245"/>
      <c r="D164" s="247"/>
      <c r="E164" s="249"/>
      <c r="F164" s="252"/>
      <c r="G164" s="249"/>
      <c r="H164" s="255"/>
      <c r="I164" s="257"/>
      <c r="J164" s="311"/>
      <c r="K164" s="261"/>
      <c r="L164" s="262"/>
      <c r="M164" s="263"/>
      <c r="N164" s="262">
        <f>IF(NOT(ISERROR(MATCH(M164,_xlfn.ANCHORARRAY(H172),0))),L174&amp;"Por favor no seleccionar los criterios de impacto",M164)</f>
        <v>0</v>
      </c>
      <c r="O164" s="261"/>
      <c r="P164" s="262"/>
      <c r="Q164" s="264"/>
      <c r="R164" s="119">
        <v>3</v>
      </c>
      <c r="S164" s="130"/>
      <c r="T164" s="123" t="str">
        <f>IF(OR(U164="Preventivo",U164="Detectivo"),"Probabilidad",IF(U164="Correctivo","Impacto",""))</f>
        <v/>
      </c>
      <c r="U164" s="124"/>
      <c r="V164" s="124"/>
      <c r="W164" s="125" t="str">
        <f t="shared" si="213"/>
        <v/>
      </c>
      <c r="X164" s="124"/>
      <c r="Y164" s="124"/>
      <c r="Z164" s="124"/>
      <c r="AA164" s="126" t="str">
        <f>IFERROR(IF(AND(T163="Probabilidad",T164="Probabilidad"),(AC163-(+AC163*W164)),IF(AND(T163="Impacto",T164="Probabilidad"),(AC162-(+AC162*W164)),IF(T164="Impacto",AC163,""))),"")</f>
        <v/>
      </c>
      <c r="AB164" s="127" t="str">
        <f t="shared" si="214"/>
        <v/>
      </c>
      <c r="AC164" s="125" t="str">
        <f t="shared" si="215"/>
        <v/>
      </c>
      <c r="AD164" s="127" t="str">
        <f t="shared" si="216"/>
        <v/>
      </c>
      <c r="AE164" s="125" t="str">
        <f>IFERROR(IF(AND(T163="Impacto",T164="Impacto"),(AE163-(+AE163*W164)),IF(AND(T163="Probabilidad",T164="Impacto"),(AE162-(+AE162*W164)),IF(T164="Probabilidad",AE163,""))),"")</f>
        <v/>
      </c>
      <c r="AF164" s="128" t="str">
        <f t="shared" si="217"/>
        <v/>
      </c>
      <c r="AG164" s="124"/>
      <c r="AH164" s="148"/>
      <c r="AI164" s="156"/>
      <c r="AJ164" s="140"/>
      <c r="AK164" s="149"/>
      <c r="AL164" s="131"/>
      <c r="AM164" s="120"/>
      <c r="AN164" s="121"/>
      <c r="AO164" s="257"/>
    </row>
    <row r="165" spans="1:41" hidden="1" x14ac:dyDescent="0.3">
      <c r="A165" s="302"/>
      <c r="B165" s="302"/>
      <c r="C165" s="245"/>
      <c r="D165" s="247"/>
      <c r="E165" s="249"/>
      <c r="F165" s="252"/>
      <c r="G165" s="249"/>
      <c r="H165" s="255"/>
      <c r="I165" s="257"/>
      <c r="J165" s="311"/>
      <c r="K165" s="261"/>
      <c r="L165" s="262"/>
      <c r="M165" s="263"/>
      <c r="N165" s="262">
        <f>IF(NOT(ISERROR(MATCH(M165,_xlfn.ANCHORARRAY(H173),0))),L175&amp;"Por favor no seleccionar los criterios de impacto",M165)</f>
        <v>0</v>
      </c>
      <c r="O165" s="261"/>
      <c r="P165" s="262"/>
      <c r="Q165" s="264"/>
      <c r="R165" s="119">
        <v>4</v>
      </c>
      <c r="S165" s="122"/>
      <c r="T165" s="123" t="str">
        <f t="shared" ref="T165:T167" si="218">IF(OR(U165="Preventivo",U165="Detectivo"),"Probabilidad",IF(U165="Correctivo","Impacto",""))</f>
        <v/>
      </c>
      <c r="U165" s="124"/>
      <c r="V165" s="124"/>
      <c r="W165" s="125" t="str">
        <f t="shared" si="213"/>
        <v/>
      </c>
      <c r="X165" s="124"/>
      <c r="Y165" s="124"/>
      <c r="Z165" s="124"/>
      <c r="AA165" s="126" t="str">
        <f t="shared" ref="AA165:AA167" si="219">IFERROR(IF(AND(T164="Probabilidad",T165="Probabilidad"),(AC164-(+AC164*W165)),IF(AND(T164="Impacto",T165="Probabilidad"),(AC163-(+AC163*W165)),IF(T165="Impacto",AC164,""))),"")</f>
        <v/>
      </c>
      <c r="AB165" s="127" t="str">
        <f t="shared" si="214"/>
        <v/>
      </c>
      <c r="AC165" s="125" t="str">
        <f t="shared" si="215"/>
        <v/>
      </c>
      <c r="AD165" s="127" t="str">
        <f t="shared" si="216"/>
        <v/>
      </c>
      <c r="AE165" s="125" t="str">
        <f t="shared" ref="AE165:AE167" si="220">IFERROR(IF(AND(T164="Impacto",T165="Impacto"),(AE164-(+AE164*W165)),IF(AND(T164="Probabilidad",T165="Impacto"),(AE163-(+AE163*W165)),IF(T165="Probabilidad",AE164,""))),"")</f>
        <v/>
      </c>
      <c r="AF165" s="128" t="str">
        <f>IFERROR(IF(OR(AND(AB165="Muy Baja",AD165="Leve"),AND(AB165="Muy Baja",AD165="Menor"),AND(AB165="Baja",AD165="Leve")),"Bajo",IF(OR(AND(AB165="Muy baja",AD165="Moderado"),AND(AB165="Baja",AD165="Menor"),AND(AB165="Baja",AD165="Moderado"),AND(AB165="Media",AD165="Leve"),AND(AB165="Media",AD165="Menor"),AND(AB165="Media",AD165="Moderado"),AND(AB165="Alta",AD165="Leve"),AND(AB165="Alta",AD165="Menor")),"Moderado",IF(OR(AND(AB165="Muy Baja",AD165="Mayor"),AND(AB165="Baja",AD165="Mayor"),AND(AB165="Media",AD165="Mayor"),AND(AB165="Alta",AD165="Moderado"),AND(AB165="Alta",AD165="Mayor"),AND(AB165="Muy Alta",AD165="Leve"),AND(AB165="Muy Alta",AD165="Menor"),AND(AB165="Muy Alta",AD165="Moderado"),AND(AB165="Muy Alta",AD165="Mayor")),"Alto",IF(OR(AND(AB165="Muy Baja",AD165="Catastrófico"),AND(AB165="Baja",AD165="Catastrófico"),AND(AB165="Media",AD165="Catastrófico"),AND(AB165="Alta",AD165="Catastrófico"),AND(AB165="Muy Alta",AD165="Catastrófico")),"Extremo","")))),"")</f>
        <v/>
      </c>
      <c r="AG165" s="124"/>
      <c r="AH165" s="148"/>
      <c r="AI165" s="120"/>
      <c r="AJ165" s="121"/>
      <c r="AK165" s="131"/>
      <c r="AL165" s="131"/>
      <c r="AM165" s="120"/>
      <c r="AN165" s="121"/>
      <c r="AO165" s="257"/>
    </row>
    <row r="166" spans="1:41" hidden="1" x14ac:dyDescent="0.3">
      <c r="A166" s="302"/>
      <c r="B166" s="302"/>
      <c r="C166" s="245"/>
      <c r="D166" s="247"/>
      <c r="E166" s="249"/>
      <c r="F166" s="252"/>
      <c r="G166" s="249"/>
      <c r="H166" s="255"/>
      <c r="I166" s="257"/>
      <c r="J166" s="311"/>
      <c r="K166" s="261"/>
      <c r="L166" s="262"/>
      <c r="M166" s="263"/>
      <c r="N166" s="262">
        <f>IF(NOT(ISERROR(MATCH(M166,_xlfn.ANCHORARRAY(H174),0))),L176&amp;"Por favor no seleccionar los criterios de impacto",M166)</f>
        <v>0</v>
      </c>
      <c r="O166" s="261"/>
      <c r="P166" s="262"/>
      <c r="Q166" s="264"/>
      <c r="R166" s="119">
        <v>5</v>
      </c>
      <c r="S166" s="122"/>
      <c r="T166" s="123" t="str">
        <f t="shared" si="218"/>
        <v/>
      </c>
      <c r="U166" s="124"/>
      <c r="V166" s="124"/>
      <c r="W166" s="125" t="str">
        <f t="shared" si="213"/>
        <v/>
      </c>
      <c r="X166" s="124"/>
      <c r="Y166" s="124"/>
      <c r="Z166" s="124"/>
      <c r="AA166" s="126" t="str">
        <f t="shared" si="219"/>
        <v/>
      </c>
      <c r="AB166" s="127" t="str">
        <f t="shared" si="214"/>
        <v/>
      </c>
      <c r="AC166" s="125" t="str">
        <f t="shared" si="215"/>
        <v/>
      </c>
      <c r="AD166" s="127" t="str">
        <f t="shared" si="216"/>
        <v/>
      </c>
      <c r="AE166" s="125" t="str">
        <f t="shared" si="220"/>
        <v/>
      </c>
      <c r="AF166" s="128" t="str">
        <f t="shared" ref="AF166:AF167" si="221">IFERROR(IF(OR(AND(AB166="Muy Baja",AD166="Leve"),AND(AB166="Muy Baja",AD166="Menor"),AND(AB166="Baja",AD166="Leve")),"Bajo",IF(OR(AND(AB166="Muy baja",AD166="Moderado"),AND(AB166="Baja",AD166="Menor"),AND(AB166="Baja",AD166="Moderado"),AND(AB166="Media",AD166="Leve"),AND(AB166="Media",AD166="Menor"),AND(AB166="Media",AD166="Moderado"),AND(AB166="Alta",AD166="Leve"),AND(AB166="Alta",AD166="Menor")),"Moderado",IF(OR(AND(AB166="Muy Baja",AD166="Mayor"),AND(AB166="Baja",AD166="Mayor"),AND(AB166="Media",AD166="Mayor"),AND(AB166="Alta",AD166="Moderado"),AND(AB166="Alta",AD166="Mayor"),AND(AB166="Muy Alta",AD166="Leve"),AND(AB166="Muy Alta",AD166="Menor"),AND(AB166="Muy Alta",AD166="Moderado"),AND(AB166="Muy Alta",AD166="Mayor")),"Alto",IF(OR(AND(AB166="Muy Baja",AD166="Catastrófico"),AND(AB166="Baja",AD166="Catastrófico"),AND(AB166="Media",AD166="Catastrófico"),AND(AB166="Alta",AD166="Catastrófico"),AND(AB166="Muy Alta",AD166="Catastrófico")),"Extremo","")))),"")</f>
        <v/>
      </c>
      <c r="AG166" s="124"/>
      <c r="AH166" s="148"/>
      <c r="AI166" s="120"/>
      <c r="AJ166" s="121"/>
      <c r="AK166" s="131"/>
      <c r="AL166" s="131"/>
      <c r="AM166" s="120"/>
      <c r="AN166" s="121"/>
      <c r="AO166" s="257"/>
    </row>
    <row r="167" spans="1:41" hidden="1" x14ac:dyDescent="0.3">
      <c r="A167" s="302"/>
      <c r="B167" s="302"/>
      <c r="C167" s="246"/>
      <c r="D167" s="247"/>
      <c r="E167" s="250"/>
      <c r="F167" s="253"/>
      <c r="G167" s="250"/>
      <c r="H167" s="256"/>
      <c r="I167" s="257"/>
      <c r="J167" s="312"/>
      <c r="K167" s="261"/>
      <c r="L167" s="262"/>
      <c r="M167" s="263"/>
      <c r="N167" s="262">
        <f>IF(NOT(ISERROR(MATCH(M167,_xlfn.ANCHORARRAY(H175),0))),L177&amp;"Por favor no seleccionar los criterios de impacto",M167)</f>
        <v>0</v>
      </c>
      <c r="O167" s="261"/>
      <c r="P167" s="262"/>
      <c r="Q167" s="264"/>
      <c r="R167" s="119">
        <v>6</v>
      </c>
      <c r="S167" s="122"/>
      <c r="T167" s="123" t="str">
        <f t="shared" si="218"/>
        <v/>
      </c>
      <c r="U167" s="124"/>
      <c r="V167" s="124"/>
      <c r="W167" s="125" t="str">
        <f t="shared" si="213"/>
        <v/>
      </c>
      <c r="X167" s="124"/>
      <c r="Y167" s="124"/>
      <c r="Z167" s="124"/>
      <c r="AA167" s="126" t="str">
        <f t="shared" si="219"/>
        <v/>
      </c>
      <c r="AB167" s="127" t="str">
        <f t="shared" si="214"/>
        <v/>
      </c>
      <c r="AC167" s="125" t="str">
        <f t="shared" si="215"/>
        <v/>
      </c>
      <c r="AD167" s="127" t="str">
        <f t="shared" si="216"/>
        <v/>
      </c>
      <c r="AE167" s="125" t="str">
        <f t="shared" si="220"/>
        <v/>
      </c>
      <c r="AF167" s="128" t="str">
        <f t="shared" si="221"/>
        <v/>
      </c>
      <c r="AG167" s="124"/>
      <c r="AH167" s="148"/>
      <c r="AI167" s="120"/>
      <c r="AJ167" s="121"/>
      <c r="AK167" s="131"/>
      <c r="AL167" s="131"/>
      <c r="AM167" s="120"/>
      <c r="AN167" s="121"/>
      <c r="AO167" s="257"/>
    </row>
    <row r="168" spans="1:41" hidden="1" x14ac:dyDescent="0.3">
      <c r="A168" s="306"/>
      <c r="B168" s="306"/>
      <c r="C168" s="244">
        <v>27</v>
      </c>
      <c r="D168" s="247"/>
      <c r="E168" s="248"/>
      <c r="F168" s="251"/>
      <c r="G168" s="248"/>
      <c r="H168" s="254"/>
      <c r="I168" s="257"/>
      <c r="J168" s="310"/>
      <c r="K168" s="261" t="str">
        <f t="shared" si="148"/>
        <v/>
      </c>
      <c r="L168" s="262" t="str">
        <f>IF(K168="","",IF(K168="Muy Baja",0.2,IF(K168="Baja",0.4,IF(K168="Media",0.6,IF(K168="Alta",0.8,IF(K168="Muy Alta",1,))))))</f>
        <v/>
      </c>
      <c r="M168" s="263"/>
      <c r="N168" s="262">
        <f>IF(NOT(ISERROR(MATCH(M168,'Tabla Impacto'!$B$221:$B$223,0))),'Tabla Impacto'!$F$223&amp;"Por favor no seleccionar los criterios de impacto(Afectación Económica o presupuestal y Pérdida Reputacional)",M168)</f>
        <v>0</v>
      </c>
      <c r="O168" s="261" t="str">
        <f>IF(OR(N168='Tabla Impacto'!$C$11,N168='Tabla Impacto'!$D$11),"Leve",IF(OR(N168='Tabla Impacto'!$C$12,N168='Tabla Impacto'!$D$12),"Menor",IF(OR(N168='Tabla Impacto'!$C$13,N168='Tabla Impacto'!$D$13),"Moderado",IF(OR(N168='Tabla Impacto'!$C$14,N168='Tabla Impacto'!$D$14),"Mayor",IF(OR(N168='Tabla Impacto'!$C$15,N168='Tabla Impacto'!$D$15),"Catastrófico","")))))</f>
        <v/>
      </c>
      <c r="P168" s="262" t="str">
        <f>IF(O168="","",IF(O168="Leve",0.2,IF(O168="Menor",0.4,IF(O168="Moderado",0.6,IF(O168="Mayor",0.8,IF(O168="Catastrófico",1,))))))</f>
        <v/>
      </c>
      <c r="Q168" s="264" t="str">
        <f>IF(OR(AND(K168="Muy Baja",O168="Leve"),AND(K168="Muy Baja",O168="Menor"),AND(K168="Baja",O168="Leve")),"Bajo",IF(OR(AND(K168="Muy baja",O168="Moderado"),AND(K168="Baja",O168="Menor"),AND(K168="Baja",O168="Moderado"),AND(K168="Media",O168="Leve"),AND(K168="Media",O168="Menor"),AND(K168="Media",O168="Moderado"),AND(K168="Alta",O168="Leve"),AND(K168="Alta",O168="Menor")),"Moderado",IF(OR(AND(K168="Muy Baja",O168="Mayor"),AND(K168="Baja",O168="Mayor"),AND(K168="Media",O168="Mayor"),AND(K168="Alta",O168="Moderado"),AND(K168="Alta",O168="Mayor"),AND(K168="Muy Alta",O168="Leve"),AND(K168="Muy Alta",O168="Menor"),AND(K168="Muy Alta",O168="Moderado"),AND(K168="Muy Alta",O168="Mayor")),"Alto",IF(OR(AND(K168="Muy Baja",O168="Catastrófico"),AND(K168="Baja",O168="Catastrófico"),AND(K168="Media",O168="Catastrófico"),AND(K168="Alta",O168="Catastrófico"),AND(K168="Muy Alta",O168="Catastrófico")),"Extremo",""))))</f>
        <v/>
      </c>
      <c r="R168" s="119">
        <v>1</v>
      </c>
      <c r="S168" s="122"/>
      <c r="T168" s="123" t="str">
        <f>IF(OR(U168="Preventivo",U168="Detectivo"),"Probabilidad",IF(U168="Correctivo","Impacto",""))</f>
        <v/>
      </c>
      <c r="U168" s="124"/>
      <c r="V168" s="124"/>
      <c r="W168" s="125" t="str">
        <f>IF(AND(U168="Preventivo",V168="Automático"),"50%",IF(AND(U168="Preventivo",V168="Manual"),"40%",IF(AND(U168="Detectivo",V168="Automático"),"40%",IF(AND(U168="Detectivo",V168="Manual"),"30%",IF(AND(U168="Correctivo",V168="Automático"),"35%",IF(AND(U168="Correctivo",V168="Manual"),"25%",""))))))</f>
        <v/>
      </c>
      <c r="X168" s="124"/>
      <c r="Y168" s="124"/>
      <c r="Z168" s="124"/>
      <c r="AA168" s="126" t="str">
        <f>IFERROR(IF(T168="Probabilidad",(L168-(+L168*W168)),IF(T168="Impacto",L168,"")),"")</f>
        <v/>
      </c>
      <c r="AB168" s="127" t="str">
        <f>IFERROR(IF(AA168="","",IF(AA168&lt;=0.2,"Muy Baja",IF(AA168&lt;=0.4,"Baja",IF(AA168&lt;=0.6,"Media",IF(AA168&lt;=0.8,"Alta","Muy Alta"))))),"")</f>
        <v/>
      </c>
      <c r="AC168" s="125" t="str">
        <f>+AA168</f>
        <v/>
      </c>
      <c r="AD168" s="127" t="str">
        <f>IFERROR(IF(AE168="","",IF(AE168&lt;=0.2,"Leve",IF(AE168&lt;=0.4,"Menor",IF(AE168&lt;=0.6,"Moderado",IF(AE168&lt;=0.8,"Mayor","Catastrófico"))))),"")</f>
        <v/>
      </c>
      <c r="AE168" s="125" t="str">
        <f>IFERROR(IF(T168="Impacto",(P168-(+P168*W168)),IF(T168="Probabilidad",P168,"")),"")</f>
        <v/>
      </c>
      <c r="AF168" s="128" t="str">
        <f>IFERROR(IF(OR(AND(AB168="Muy Baja",AD168="Leve"),AND(AB168="Muy Baja",AD168="Menor"),AND(AB168="Baja",AD168="Leve")),"Bajo",IF(OR(AND(AB168="Muy baja",AD168="Moderado"),AND(AB168="Baja",AD168="Menor"),AND(AB168="Baja",AD168="Moderado"),AND(AB168="Media",AD168="Leve"),AND(AB168="Media",AD168="Menor"),AND(AB168="Media",AD168="Moderado"),AND(AB168="Alta",AD168="Leve"),AND(AB168="Alta",AD168="Menor")),"Moderado",IF(OR(AND(AB168="Muy Baja",AD168="Mayor"),AND(AB168="Baja",AD168="Mayor"),AND(AB168="Media",AD168="Mayor"),AND(AB168="Alta",AD168="Moderado"),AND(AB168="Alta",AD168="Mayor"),AND(AB168="Muy Alta",AD168="Leve"),AND(AB168="Muy Alta",AD168="Menor"),AND(AB168="Muy Alta",AD168="Moderado"),AND(AB168="Muy Alta",AD168="Mayor")),"Alto",IF(OR(AND(AB168="Muy Baja",AD168="Catastrófico"),AND(AB168="Baja",AD168="Catastrófico"),AND(AB168="Media",AD168="Catastrófico"),AND(AB168="Alta",AD168="Catastrófico"),AND(AB168="Muy Alta",AD168="Catastrófico")),"Extremo","")))),"")</f>
        <v/>
      </c>
      <c r="AG168" s="124"/>
      <c r="AH168" s="148"/>
      <c r="AI168" s="120"/>
      <c r="AJ168" s="120"/>
      <c r="AK168" s="129"/>
      <c r="AL168" s="131"/>
      <c r="AM168" s="120"/>
      <c r="AN168" s="121"/>
      <c r="AO168" s="257" t="s">
        <v>230</v>
      </c>
    </row>
    <row r="169" spans="1:41" hidden="1" x14ac:dyDescent="0.3">
      <c r="A169" s="306"/>
      <c r="B169" s="306"/>
      <c r="C169" s="245"/>
      <c r="D169" s="247"/>
      <c r="E169" s="249"/>
      <c r="F169" s="252"/>
      <c r="G169" s="249"/>
      <c r="H169" s="255"/>
      <c r="I169" s="257"/>
      <c r="J169" s="311"/>
      <c r="K169" s="261"/>
      <c r="L169" s="262"/>
      <c r="M169" s="263"/>
      <c r="N169" s="262">
        <f>IF(NOT(ISERROR(MATCH(M169,_xlfn.ANCHORARRAY(H177),0))),L179&amp;"Por favor no seleccionar los criterios de impacto",M169)</f>
        <v>0</v>
      </c>
      <c r="O169" s="261"/>
      <c r="P169" s="262"/>
      <c r="Q169" s="264"/>
      <c r="R169" s="119">
        <v>2</v>
      </c>
      <c r="S169" s="122"/>
      <c r="T169" s="123" t="str">
        <f>IF(OR(U169="Preventivo",U169="Detectivo"),"Probabilidad",IF(U169="Correctivo","Impacto",""))</f>
        <v/>
      </c>
      <c r="U169" s="124"/>
      <c r="V169" s="124"/>
      <c r="W169" s="125" t="str">
        <f t="shared" ref="W169:W173" si="222">IF(AND(U169="Preventivo",V169="Automático"),"50%",IF(AND(U169="Preventivo",V169="Manual"),"40%",IF(AND(U169="Detectivo",V169="Automático"),"40%",IF(AND(U169="Detectivo",V169="Manual"),"30%",IF(AND(U169="Correctivo",V169="Automático"),"35%",IF(AND(U169="Correctivo",V169="Manual"),"25%",""))))))</f>
        <v/>
      </c>
      <c r="X169" s="124"/>
      <c r="Y169" s="124"/>
      <c r="Z169" s="124"/>
      <c r="AA169" s="126" t="str">
        <f>IFERROR(IF(AND(T168="Probabilidad",T169="Probabilidad"),(AC168-(+AC168*W169)),IF(T169="Probabilidad",(L168-(+L168*W169)),IF(T169="Impacto",AC168,""))),"")</f>
        <v/>
      </c>
      <c r="AB169" s="127" t="str">
        <f t="shared" ref="AB169:AB173" si="223">IFERROR(IF(AA169="","",IF(AA169&lt;=0.2,"Muy Baja",IF(AA169&lt;=0.4,"Baja",IF(AA169&lt;=0.6,"Media",IF(AA169&lt;=0.8,"Alta","Muy Alta"))))),"")</f>
        <v/>
      </c>
      <c r="AC169" s="125" t="str">
        <f t="shared" ref="AC169:AC173" si="224">+AA169</f>
        <v/>
      </c>
      <c r="AD169" s="127" t="str">
        <f t="shared" ref="AD169:AD173" si="225">IFERROR(IF(AE169="","",IF(AE169&lt;=0.2,"Leve",IF(AE169&lt;=0.4,"Menor",IF(AE169&lt;=0.6,"Moderado",IF(AE169&lt;=0.8,"Mayor","Catastrófico"))))),"")</f>
        <v/>
      </c>
      <c r="AE169" s="125" t="str">
        <f>IFERROR(IF(AND(T168="Impacto",T169="Impacto"),(AE162-(+AE162*W169)),IF(T169="Impacto",($P$72-(+$P$72*W169)),IF(T169="Probabilidad",AE162,""))),"")</f>
        <v/>
      </c>
      <c r="AF169" s="128" t="str">
        <f t="shared" ref="AF169:AF170" si="226">IFERROR(IF(OR(AND(AB169="Muy Baja",AD169="Leve"),AND(AB169="Muy Baja",AD169="Menor"),AND(AB169="Baja",AD169="Leve")),"Bajo",IF(OR(AND(AB169="Muy baja",AD169="Moderado"),AND(AB169="Baja",AD169="Menor"),AND(AB169="Baja",AD169="Moderado"),AND(AB169="Media",AD169="Leve"),AND(AB169="Media",AD169="Menor"),AND(AB169="Media",AD169="Moderado"),AND(AB169="Alta",AD169="Leve"),AND(AB169="Alta",AD169="Menor")),"Moderado",IF(OR(AND(AB169="Muy Baja",AD169="Mayor"),AND(AB169="Baja",AD169="Mayor"),AND(AB169="Media",AD169="Mayor"),AND(AB169="Alta",AD169="Moderado"),AND(AB169="Alta",AD169="Mayor"),AND(AB169="Muy Alta",AD169="Leve"),AND(AB169="Muy Alta",AD169="Menor"),AND(AB169="Muy Alta",AD169="Moderado"),AND(AB169="Muy Alta",AD169="Mayor")),"Alto",IF(OR(AND(AB169="Muy Baja",AD169="Catastrófico"),AND(AB169="Baja",AD169="Catastrófico"),AND(AB169="Media",AD169="Catastrófico"),AND(AB169="Alta",AD169="Catastrófico"),AND(AB169="Muy Alta",AD169="Catastrófico")),"Extremo","")))),"")</f>
        <v/>
      </c>
      <c r="AG169" s="124"/>
      <c r="AH169" s="148"/>
      <c r="AI169" s="120"/>
      <c r="AJ169" s="120"/>
      <c r="AK169" s="129"/>
      <c r="AL169" s="131"/>
      <c r="AM169" s="120"/>
      <c r="AN169" s="121"/>
      <c r="AO169" s="257"/>
    </row>
    <row r="170" spans="1:41" hidden="1" x14ac:dyDescent="0.3">
      <c r="A170" s="306"/>
      <c r="B170" s="306"/>
      <c r="C170" s="245"/>
      <c r="D170" s="247"/>
      <c r="E170" s="249"/>
      <c r="F170" s="252"/>
      <c r="G170" s="249"/>
      <c r="H170" s="255"/>
      <c r="I170" s="257"/>
      <c r="J170" s="311"/>
      <c r="K170" s="261"/>
      <c r="L170" s="262"/>
      <c r="M170" s="263"/>
      <c r="N170" s="262">
        <f>IF(NOT(ISERROR(MATCH(M170,_xlfn.ANCHORARRAY(H178),0))),L180&amp;"Por favor no seleccionar los criterios de impacto",M170)</f>
        <v>0</v>
      </c>
      <c r="O170" s="261"/>
      <c r="P170" s="262"/>
      <c r="Q170" s="264"/>
      <c r="R170" s="119">
        <v>3</v>
      </c>
      <c r="S170" s="130"/>
      <c r="T170" s="123" t="str">
        <f>IF(OR(U170="Preventivo",U170="Detectivo"),"Probabilidad",IF(U170="Correctivo","Impacto",""))</f>
        <v/>
      </c>
      <c r="U170" s="124"/>
      <c r="V170" s="124"/>
      <c r="W170" s="125" t="str">
        <f t="shared" si="222"/>
        <v/>
      </c>
      <c r="X170" s="124"/>
      <c r="Y170" s="124"/>
      <c r="Z170" s="124"/>
      <c r="AA170" s="126" t="str">
        <f>IFERROR(IF(AND(T169="Probabilidad",T170="Probabilidad"),(AC169-(+AC169*W170)),IF(AND(T169="Impacto",T170="Probabilidad"),(AC168-(+AC168*W170)),IF(T170="Impacto",AC169,""))),"")</f>
        <v/>
      </c>
      <c r="AB170" s="127" t="str">
        <f t="shared" si="223"/>
        <v/>
      </c>
      <c r="AC170" s="125" t="str">
        <f t="shared" si="224"/>
        <v/>
      </c>
      <c r="AD170" s="127" t="str">
        <f t="shared" si="225"/>
        <v/>
      </c>
      <c r="AE170" s="125" t="str">
        <f>IFERROR(IF(AND(T169="Impacto",T170="Impacto"),(AE169-(+AE169*W170)),IF(AND(T169="Probabilidad",T170="Impacto"),(AE168-(+AE168*W170)),IF(T170="Probabilidad",AE169,""))),"")</f>
        <v/>
      </c>
      <c r="AF170" s="128" t="str">
        <f t="shared" si="226"/>
        <v/>
      </c>
      <c r="AG170" s="124"/>
      <c r="AH170" s="148"/>
      <c r="AI170" s="120"/>
      <c r="AJ170" s="120"/>
      <c r="AK170" s="129"/>
      <c r="AL170" s="131"/>
      <c r="AM170" s="120"/>
      <c r="AN170" s="121"/>
      <c r="AO170" s="257"/>
    </row>
    <row r="171" spans="1:41" hidden="1" x14ac:dyDescent="0.3">
      <c r="A171" s="306"/>
      <c r="B171" s="306"/>
      <c r="C171" s="245"/>
      <c r="D171" s="247"/>
      <c r="E171" s="249"/>
      <c r="F171" s="252"/>
      <c r="G171" s="249"/>
      <c r="H171" s="255"/>
      <c r="I171" s="257"/>
      <c r="J171" s="311"/>
      <c r="K171" s="261"/>
      <c r="L171" s="262"/>
      <c r="M171" s="263"/>
      <c r="N171" s="262">
        <f>IF(NOT(ISERROR(MATCH(M171,_xlfn.ANCHORARRAY(H179),0))),L181&amp;"Por favor no seleccionar los criterios de impacto",M171)</f>
        <v>0</v>
      </c>
      <c r="O171" s="261"/>
      <c r="P171" s="262"/>
      <c r="Q171" s="264"/>
      <c r="R171" s="119">
        <v>4</v>
      </c>
      <c r="S171" s="122"/>
      <c r="T171" s="123" t="str">
        <f t="shared" ref="T171:T173" si="227">IF(OR(U171="Preventivo",U171="Detectivo"),"Probabilidad",IF(U171="Correctivo","Impacto",""))</f>
        <v/>
      </c>
      <c r="U171" s="124"/>
      <c r="V171" s="124"/>
      <c r="W171" s="125" t="str">
        <f t="shared" si="222"/>
        <v/>
      </c>
      <c r="X171" s="124"/>
      <c r="Y171" s="124"/>
      <c r="Z171" s="124"/>
      <c r="AA171" s="126" t="str">
        <f t="shared" ref="AA171:AA173" si="228">IFERROR(IF(AND(T170="Probabilidad",T171="Probabilidad"),(AC170-(+AC170*W171)),IF(AND(T170="Impacto",T171="Probabilidad"),(AC169-(+AC169*W171)),IF(T171="Impacto",AC170,""))),"")</f>
        <v/>
      </c>
      <c r="AB171" s="127" t="str">
        <f t="shared" si="223"/>
        <v/>
      </c>
      <c r="AC171" s="125" t="str">
        <f t="shared" si="224"/>
        <v/>
      </c>
      <c r="AD171" s="127" t="str">
        <f t="shared" si="225"/>
        <v/>
      </c>
      <c r="AE171" s="125" t="str">
        <f t="shared" ref="AE171:AE173" si="229">IFERROR(IF(AND(T170="Impacto",T171="Impacto"),(AE170-(+AE170*W171)),IF(AND(T170="Probabilidad",T171="Impacto"),(AE169-(+AE169*W171)),IF(T171="Probabilidad",AE170,""))),"")</f>
        <v/>
      </c>
      <c r="AF171" s="128" t="str">
        <f>IFERROR(IF(OR(AND(AB171="Muy Baja",AD171="Leve"),AND(AB171="Muy Baja",AD171="Menor"),AND(AB171="Baja",AD171="Leve")),"Bajo",IF(OR(AND(AB171="Muy baja",AD171="Moderado"),AND(AB171="Baja",AD171="Menor"),AND(AB171="Baja",AD171="Moderado"),AND(AB171="Media",AD171="Leve"),AND(AB171="Media",AD171="Menor"),AND(AB171="Media",AD171="Moderado"),AND(AB171="Alta",AD171="Leve"),AND(AB171="Alta",AD171="Menor")),"Moderado",IF(OR(AND(AB171="Muy Baja",AD171="Mayor"),AND(AB171="Baja",AD171="Mayor"),AND(AB171="Media",AD171="Mayor"),AND(AB171="Alta",AD171="Moderado"),AND(AB171="Alta",AD171="Mayor"),AND(AB171="Muy Alta",AD171="Leve"),AND(AB171="Muy Alta",AD171="Menor"),AND(AB171="Muy Alta",AD171="Moderado"),AND(AB171="Muy Alta",AD171="Mayor")),"Alto",IF(OR(AND(AB171="Muy Baja",AD171="Catastrófico"),AND(AB171="Baja",AD171="Catastrófico"),AND(AB171="Media",AD171="Catastrófico"),AND(AB171="Alta",AD171="Catastrófico"),AND(AB171="Muy Alta",AD171="Catastrófico")),"Extremo","")))),"")</f>
        <v/>
      </c>
      <c r="AG171" s="124"/>
      <c r="AH171" s="148"/>
      <c r="AI171" s="120"/>
      <c r="AJ171" s="120"/>
      <c r="AK171" s="129"/>
      <c r="AL171" s="131"/>
      <c r="AM171" s="120"/>
      <c r="AN171" s="121"/>
      <c r="AO171" s="257"/>
    </row>
    <row r="172" spans="1:41" hidden="1" x14ac:dyDescent="0.3">
      <c r="A172" s="306"/>
      <c r="B172" s="306"/>
      <c r="C172" s="245"/>
      <c r="D172" s="247"/>
      <c r="E172" s="249"/>
      <c r="F172" s="252"/>
      <c r="G172" s="249"/>
      <c r="H172" s="255"/>
      <c r="I172" s="257"/>
      <c r="J172" s="311"/>
      <c r="K172" s="261"/>
      <c r="L172" s="262"/>
      <c r="M172" s="263"/>
      <c r="N172" s="262">
        <f>IF(NOT(ISERROR(MATCH(M172,_xlfn.ANCHORARRAY(H180),0))),L182&amp;"Por favor no seleccionar los criterios de impacto",M172)</f>
        <v>0</v>
      </c>
      <c r="O172" s="261"/>
      <c r="P172" s="262"/>
      <c r="Q172" s="264"/>
      <c r="R172" s="119">
        <v>5</v>
      </c>
      <c r="S172" s="122"/>
      <c r="T172" s="123" t="str">
        <f t="shared" si="227"/>
        <v/>
      </c>
      <c r="U172" s="124"/>
      <c r="V172" s="124"/>
      <c r="W172" s="125" t="str">
        <f t="shared" si="222"/>
        <v/>
      </c>
      <c r="X172" s="124"/>
      <c r="Y172" s="124"/>
      <c r="Z172" s="124"/>
      <c r="AA172" s="126" t="str">
        <f t="shared" si="228"/>
        <v/>
      </c>
      <c r="AB172" s="127" t="str">
        <f t="shared" si="223"/>
        <v/>
      </c>
      <c r="AC172" s="125" t="str">
        <f t="shared" si="224"/>
        <v/>
      </c>
      <c r="AD172" s="127" t="str">
        <f t="shared" si="225"/>
        <v/>
      </c>
      <c r="AE172" s="125" t="str">
        <f t="shared" si="229"/>
        <v/>
      </c>
      <c r="AF172" s="128" t="str">
        <f t="shared" ref="AF172:AF173" si="230">IFERROR(IF(OR(AND(AB172="Muy Baja",AD172="Leve"),AND(AB172="Muy Baja",AD172="Menor"),AND(AB172="Baja",AD172="Leve")),"Bajo",IF(OR(AND(AB172="Muy baja",AD172="Moderado"),AND(AB172="Baja",AD172="Menor"),AND(AB172="Baja",AD172="Moderado"),AND(AB172="Media",AD172="Leve"),AND(AB172="Media",AD172="Menor"),AND(AB172="Media",AD172="Moderado"),AND(AB172="Alta",AD172="Leve"),AND(AB172="Alta",AD172="Menor")),"Moderado",IF(OR(AND(AB172="Muy Baja",AD172="Mayor"),AND(AB172="Baja",AD172="Mayor"),AND(AB172="Media",AD172="Mayor"),AND(AB172="Alta",AD172="Moderado"),AND(AB172="Alta",AD172="Mayor"),AND(AB172="Muy Alta",AD172="Leve"),AND(AB172="Muy Alta",AD172="Menor"),AND(AB172="Muy Alta",AD172="Moderado"),AND(AB172="Muy Alta",AD172="Mayor")),"Alto",IF(OR(AND(AB172="Muy Baja",AD172="Catastrófico"),AND(AB172="Baja",AD172="Catastrófico"),AND(AB172="Media",AD172="Catastrófico"),AND(AB172="Alta",AD172="Catastrófico"),AND(AB172="Muy Alta",AD172="Catastrófico")),"Extremo","")))),"")</f>
        <v/>
      </c>
      <c r="AG172" s="124"/>
      <c r="AH172" s="148"/>
      <c r="AI172" s="120"/>
      <c r="AJ172" s="121"/>
      <c r="AK172" s="131"/>
      <c r="AL172" s="131"/>
      <c r="AM172" s="120"/>
      <c r="AN172" s="121"/>
      <c r="AO172" s="257"/>
    </row>
    <row r="173" spans="1:41" hidden="1" x14ac:dyDescent="0.3">
      <c r="A173" s="306"/>
      <c r="B173" s="306"/>
      <c r="C173" s="246"/>
      <c r="D173" s="247"/>
      <c r="E173" s="250"/>
      <c r="F173" s="253"/>
      <c r="G173" s="250"/>
      <c r="H173" s="256"/>
      <c r="I173" s="257"/>
      <c r="J173" s="312"/>
      <c r="K173" s="261"/>
      <c r="L173" s="262"/>
      <c r="M173" s="263"/>
      <c r="N173" s="262">
        <f>IF(NOT(ISERROR(MATCH(M173,_xlfn.ANCHORARRAY(H181),0))),L183&amp;"Por favor no seleccionar los criterios de impacto",M173)</f>
        <v>0</v>
      </c>
      <c r="O173" s="261"/>
      <c r="P173" s="262"/>
      <c r="Q173" s="264"/>
      <c r="R173" s="119">
        <v>6</v>
      </c>
      <c r="S173" s="122"/>
      <c r="T173" s="123" t="str">
        <f t="shared" si="227"/>
        <v/>
      </c>
      <c r="U173" s="124"/>
      <c r="V173" s="124"/>
      <c r="W173" s="125" t="str">
        <f t="shared" si="222"/>
        <v/>
      </c>
      <c r="X173" s="124"/>
      <c r="Y173" s="124"/>
      <c r="Z173" s="124"/>
      <c r="AA173" s="126" t="str">
        <f t="shared" si="228"/>
        <v/>
      </c>
      <c r="AB173" s="127" t="str">
        <f t="shared" si="223"/>
        <v/>
      </c>
      <c r="AC173" s="125" t="str">
        <f t="shared" si="224"/>
        <v/>
      </c>
      <c r="AD173" s="127" t="str">
        <f t="shared" si="225"/>
        <v/>
      </c>
      <c r="AE173" s="125" t="str">
        <f t="shared" si="229"/>
        <v/>
      </c>
      <c r="AF173" s="128" t="str">
        <f t="shared" si="230"/>
        <v/>
      </c>
      <c r="AG173" s="124"/>
      <c r="AH173" s="148"/>
      <c r="AI173" s="120"/>
      <c r="AJ173" s="121"/>
      <c r="AK173" s="131"/>
      <c r="AL173" s="131"/>
      <c r="AM173" s="120"/>
      <c r="AN173" s="121"/>
      <c r="AO173" s="257"/>
    </row>
    <row r="174" spans="1:41" hidden="1" x14ac:dyDescent="0.3">
      <c r="A174" s="306"/>
      <c r="B174" s="306"/>
      <c r="C174" s="244">
        <v>28</v>
      </c>
      <c r="D174" s="247"/>
      <c r="E174" s="248"/>
      <c r="F174" s="296"/>
      <c r="G174" s="248"/>
      <c r="H174" s="254"/>
      <c r="I174" s="257"/>
      <c r="J174" s="310"/>
      <c r="K174" s="261" t="str">
        <f t="shared" si="158"/>
        <v/>
      </c>
      <c r="L174" s="262" t="str">
        <f>IF(K174="","",IF(K174="Muy Baja",0.2,IF(K174="Baja",0.4,IF(K174="Media",0.6,IF(K174="Alta",0.8,IF(K174="Muy Alta",1,))))))</f>
        <v/>
      </c>
      <c r="M174" s="263"/>
      <c r="N174" s="262">
        <f>IF(NOT(ISERROR(MATCH(M174,'Tabla Impacto'!$B$221:$B$223,0))),'Tabla Impacto'!$F$223&amp;"Por favor no seleccionar los criterios de impacto(Afectación Económica o presupuestal y Pérdida Reputacional)",M174)</f>
        <v>0</v>
      </c>
      <c r="O174" s="261" t="str">
        <f>IF(OR(N174='Tabla Impacto'!$C$11,N174='Tabla Impacto'!$D$11),"Leve",IF(OR(N174='Tabla Impacto'!$C$12,N174='Tabla Impacto'!$D$12),"Menor",IF(OR(N174='Tabla Impacto'!$C$13,N174='Tabla Impacto'!$D$13),"Moderado",IF(OR(N174='Tabla Impacto'!$C$14,N174='Tabla Impacto'!$D$14),"Mayor",IF(OR(N174='Tabla Impacto'!$C$15,N174='Tabla Impacto'!$D$15),"Catastrófico","")))))</f>
        <v/>
      </c>
      <c r="P174" s="262" t="str">
        <f>IF(O174="","",IF(O174="Leve",0.2,IF(O174="Menor",0.4,IF(O174="Moderado",0.6,IF(O174="Mayor",0.8,IF(O174="Catastrófico",1,))))))</f>
        <v/>
      </c>
      <c r="Q174" s="264" t="str">
        <f>IF(OR(AND(K174="Muy Baja",O174="Leve"),AND(K174="Muy Baja",O174="Menor"),AND(K174="Baja",O174="Leve")),"Bajo",IF(OR(AND(K174="Muy baja",O174="Moderado"),AND(K174="Baja",O174="Menor"),AND(K174="Baja",O174="Moderado"),AND(K174="Media",O174="Leve"),AND(K174="Media",O174="Menor"),AND(K174="Media",O174="Moderado"),AND(K174="Alta",O174="Leve"),AND(K174="Alta",O174="Menor")),"Moderado",IF(OR(AND(K174="Muy Baja",O174="Mayor"),AND(K174="Baja",O174="Mayor"),AND(K174="Media",O174="Mayor"),AND(K174="Alta",O174="Moderado"),AND(K174="Alta",O174="Mayor"),AND(K174="Muy Alta",O174="Leve"),AND(K174="Muy Alta",O174="Menor"),AND(K174="Muy Alta",O174="Moderado"),AND(K174="Muy Alta",O174="Mayor")),"Alto",IF(OR(AND(K174="Muy Baja",O174="Catastrófico"),AND(K174="Baja",O174="Catastrófico"),AND(K174="Media",O174="Catastrófico"),AND(K174="Alta",O174="Catastrófico"),AND(K174="Muy Alta",O174="Catastrófico")),"Extremo",""))))</f>
        <v/>
      </c>
      <c r="R174" s="119">
        <v>1</v>
      </c>
      <c r="S174" s="122"/>
      <c r="T174" s="123" t="str">
        <f>IF(OR(U174="Preventivo",U174="Detectivo"),"Probabilidad",IF(U174="Correctivo","Impacto",""))</f>
        <v/>
      </c>
      <c r="U174" s="124"/>
      <c r="V174" s="124"/>
      <c r="W174" s="125" t="str">
        <f>IF(AND(U174="Preventivo",V174="Automático"),"50%",IF(AND(U174="Preventivo",V174="Manual"),"40%",IF(AND(U174="Detectivo",V174="Automático"),"40%",IF(AND(U174="Detectivo",V174="Manual"),"30%",IF(AND(U174="Correctivo",V174="Automático"),"35%",IF(AND(U174="Correctivo",V174="Manual"),"25%",""))))))</f>
        <v/>
      </c>
      <c r="X174" s="124"/>
      <c r="Y174" s="124"/>
      <c r="Z174" s="124"/>
      <c r="AA174" s="126" t="str">
        <f>IFERROR(IF(T174="Probabilidad",(L174-(+L174*W174)),IF(T174="Impacto",L174,"")),"")</f>
        <v/>
      </c>
      <c r="AB174" s="127" t="str">
        <f>IFERROR(IF(AA174="","",IF(AA174&lt;=0.2,"Muy Baja",IF(AA174&lt;=0.4,"Baja",IF(AA174&lt;=0.6,"Media",IF(AA174&lt;=0.8,"Alta","Muy Alta"))))),"")</f>
        <v/>
      </c>
      <c r="AC174" s="125" t="str">
        <f>+AA174</f>
        <v/>
      </c>
      <c r="AD174" s="127" t="str">
        <f>IFERROR(IF(AE174="","",IF(AE174&lt;=0.2,"Leve",IF(AE174&lt;=0.4,"Menor",IF(AE174&lt;=0.6,"Moderado",IF(AE174&lt;=0.8,"Mayor","Catastrófico"))))),"")</f>
        <v/>
      </c>
      <c r="AE174" s="125" t="str">
        <f>IFERROR(IF(T174="Impacto",(P174-(+P174*W174)),IF(T174="Probabilidad",P174,"")),"")</f>
        <v/>
      </c>
      <c r="AF174" s="128" t="str">
        <f>IFERROR(IF(OR(AND(AB174="Muy Baja",AD174="Leve"),AND(AB174="Muy Baja",AD174="Menor"),AND(AB174="Baja",AD174="Leve")),"Bajo",IF(OR(AND(AB174="Muy baja",AD174="Moderado"),AND(AB174="Baja",AD174="Menor"),AND(AB174="Baja",AD174="Moderado"),AND(AB174="Media",AD174="Leve"),AND(AB174="Media",AD174="Menor"),AND(AB174="Media",AD174="Moderado"),AND(AB174="Alta",AD174="Leve"),AND(AB174="Alta",AD174="Menor")),"Moderado",IF(OR(AND(AB174="Muy Baja",AD174="Mayor"),AND(AB174="Baja",AD174="Mayor"),AND(AB174="Media",AD174="Mayor"),AND(AB174="Alta",AD174="Moderado"),AND(AB174="Alta",AD174="Mayor"),AND(AB174="Muy Alta",AD174="Leve"),AND(AB174="Muy Alta",AD174="Menor"),AND(AB174="Muy Alta",AD174="Moderado"),AND(AB174="Muy Alta",AD174="Mayor")),"Alto",IF(OR(AND(AB174="Muy Baja",AD174="Catastrófico"),AND(AB174="Baja",AD174="Catastrófico"),AND(AB174="Media",AD174="Catastrófico"),AND(AB174="Alta",AD174="Catastrófico"),AND(AB174="Muy Alta",AD174="Catastrófico")),"Extremo","")))),"")</f>
        <v/>
      </c>
      <c r="AG174" s="124"/>
      <c r="AH174" s="148"/>
      <c r="AI174" s="120"/>
      <c r="AJ174" s="120"/>
      <c r="AK174" s="131"/>
      <c r="AL174" s="131"/>
      <c r="AM174" s="120"/>
      <c r="AN174" s="121"/>
      <c r="AO174" s="257" t="s">
        <v>230</v>
      </c>
    </row>
    <row r="175" spans="1:41" hidden="1" x14ac:dyDescent="0.3">
      <c r="A175" s="306"/>
      <c r="B175" s="306"/>
      <c r="C175" s="245"/>
      <c r="D175" s="247"/>
      <c r="E175" s="249"/>
      <c r="F175" s="296"/>
      <c r="G175" s="249"/>
      <c r="H175" s="255"/>
      <c r="I175" s="257"/>
      <c r="J175" s="311"/>
      <c r="K175" s="261"/>
      <c r="L175" s="262"/>
      <c r="M175" s="263"/>
      <c r="N175" s="262">
        <f>IF(NOT(ISERROR(MATCH(M175,_xlfn.ANCHORARRAY(H183),0))),L185&amp;"Por favor no seleccionar los criterios de impacto",M175)</f>
        <v>0</v>
      </c>
      <c r="O175" s="261"/>
      <c r="P175" s="262"/>
      <c r="Q175" s="264"/>
      <c r="R175" s="119">
        <v>2</v>
      </c>
      <c r="S175" s="122"/>
      <c r="T175" s="123" t="str">
        <f>IF(OR(U175="Preventivo",U175="Detectivo"),"Probabilidad",IF(U175="Correctivo","Impacto",""))</f>
        <v/>
      </c>
      <c r="U175" s="124"/>
      <c r="V175" s="124"/>
      <c r="W175" s="125" t="str">
        <f t="shared" ref="W175:W179" si="231">IF(AND(U175="Preventivo",V175="Automático"),"50%",IF(AND(U175="Preventivo",V175="Manual"),"40%",IF(AND(U175="Detectivo",V175="Automático"),"40%",IF(AND(U175="Detectivo",V175="Manual"),"30%",IF(AND(U175="Correctivo",V175="Automático"),"35%",IF(AND(U175="Correctivo",V175="Manual"),"25%",""))))))</f>
        <v/>
      </c>
      <c r="X175" s="124"/>
      <c r="Y175" s="124"/>
      <c r="Z175" s="124"/>
      <c r="AA175" s="126" t="str">
        <f>IFERROR(IF(AND(T174="Probabilidad",T175="Probabilidad"),(AC174-(+AC174*W175)),IF(T175="Probabilidad",(L174-(+L174*W175)),IF(T175="Impacto",AC174,""))),"")</f>
        <v/>
      </c>
      <c r="AB175" s="127" t="str">
        <f t="shared" ref="AB175:AB179" si="232">IFERROR(IF(AA175="","",IF(AA175&lt;=0.2,"Muy Baja",IF(AA175&lt;=0.4,"Baja",IF(AA175&lt;=0.6,"Media",IF(AA175&lt;=0.8,"Alta","Muy Alta"))))),"")</f>
        <v/>
      </c>
      <c r="AC175" s="125" t="str">
        <f t="shared" ref="AC175:AC179" si="233">+AA175</f>
        <v/>
      </c>
      <c r="AD175" s="127" t="str">
        <f t="shared" ref="AD175:AD179" si="234">IFERROR(IF(AE175="","",IF(AE175&lt;=0.2,"Leve",IF(AE175&lt;=0.4,"Menor",IF(AE175&lt;=0.6,"Moderado",IF(AE175&lt;=0.8,"Mayor","Catastrófico"))))),"")</f>
        <v/>
      </c>
      <c r="AE175" s="125" t="str">
        <f>IFERROR(IF(AND(T174="Impacto",T175="Impacto"),(AE168-(+AE168*W175)),IF(T175="Impacto",($P$72-(+$P$72*W175)),IF(T175="Probabilidad",AE168,""))),"")</f>
        <v/>
      </c>
      <c r="AF175" s="128" t="str">
        <f t="shared" ref="AF175:AF176" si="235">IFERROR(IF(OR(AND(AB175="Muy Baja",AD175="Leve"),AND(AB175="Muy Baja",AD175="Menor"),AND(AB175="Baja",AD175="Leve")),"Bajo",IF(OR(AND(AB175="Muy baja",AD175="Moderado"),AND(AB175="Baja",AD175="Menor"),AND(AB175="Baja",AD175="Moderado"),AND(AB175="Media",AD175="Leve"),AND(AB175="Media",AD175="Menor"),AND(AB175="Media",AD175="Moderado"),AND(AB175="Alta",AD175="Leve"),AND(AB175="Alta",AD175="Menor")),"Moderado",IF(OR(AND(AB175="Muy Baja",AD175="Mayor"),AND(AB175="Baja",AD175="Mayor"),AND(AB175="Media",AD175="Mayor"),AND(AB175="Alta",AD175="Moderado"),AND(AB175="Alta",AD175="Mayor"),AND(AB175="Muy Alta",AD175="Leve"),AND(AB175="Muy Alta",AD175="Menor"),AND(AB175="Muy Alta",AD175="Moderado"),AND(AB175="Muy Alta",AD175="Mayor")),"Alto",IF(OR(AND(AB175="Muy Baja",AD175="Catastrófico"),AND(AB175="Baja",AD175="Catastrófico"),AND(AB175="Media",AD175="Catastrófico"),AND(AB175="Alta",AD175="Catastrófico"),AND(AB175="Muy Alta",AD175="Catastrófico")),"Extremo","")))),"")</f>
        <v/>
      </c>
      <c r="AG175" s="124"/>
      <c r="AH175" s="148"/>
      <c r="AI175" s="120"/>
      <c r="AJ175" s="120"/>
      <c r="AK175" s="131"/>
      <c r="AL175" s="131"/>
      <c r="AM175" s="120"/>
      <c r="AN175" s="121"/>
      <c r="AO175" s="257"/>
    </row>
    <row r="176" spans="1:41" hidden="1" x14ac:dyDescent="0.3">
      <c r="A176" s="306"/>
      <c r="B176" s="306"/>
      <c r="C176" s="245"/>
      <c r="D176" s="247"/>
      <c r="E176" s="249"/>
      <c r="F176" s="296"/>
      <c r="G176" s="249"/>
      <c r="H176" s="255"/>
      <c r="I176" s="257"/>
      <c r="J176" s="311"/>
      <c r="K176" s="261"/>
      <c r="L176" s="262"/>
      <c r="M176" s="263"/>
      <c r="N176" s="262">
        <f>IF(NOT(ISERROR(MATCH(M176,_xlfn.ANCHORARRAY(H184),0))),L186&amp;"Por favor no seleccionar los criterios de impacto",M176)</f>
        <v>0</v>
      </c>
      <c r="O176" s="261"/>
      <c r="P176" s="262"/>
      <c r="Q176" s="264"/>
      <c r="R176" s="119">
        <v>3</v>
      </c>
      <c r="S176" s="130"/>
      <c r="T176" s="123" t="str">
        <f>IF(OR(U176="Preventivo",U176="Detectivo"),"Probabilidad",IF(U176="Correctivo","Impacto",""))</f>
        <v/>
      </c>
      <c r="U176" s="124"/>
      <c r="V176" s="124"/>
      <c r="W176" s="125" t="str">
        <f t="shared" si="231"/>
        <v/>
      </c>
      <c r="X176" s="124"/>
      <c r="Y176" s="124"/>
      <c r="Z176" s="124"/>
      <c r="AA176" s="126" t="str">
        <f>IFERROR(IF(AND(T175="Probabilidad",T176="Probabilidad"),(AC175-(+AC175*W176)),IF(AND(T175="Impacto",T176="Probabilidad"),(AC174-(+AC174*W176)),IF(T176="Impacto",AC175,""))),"")</f>
        <v/>
      </c>
      <c r="AB176" s="127" t="str">
        <f t="shared" si="232"/>
        <v/>
      </c>
      <c r="AC176" s="125" t="str">
        <f t="shared" si="233"/>
        <v/>
      </c>
      <c r="AD176" s="127" t="str">
        <f t="shared" si="234"/>
        <v/>
      </c>
      <c r="AE176" s="125" t="str">
        <f>IFERROR(IF(AND(T175="Impacto",T176="Impacto"),(AE175-(+AE175*W176)),IF(AND(T175="Probabilidad",T176="Impacto"),(AE174-(+AE174*W176)),IF(T176="Probabilidad",AE175,""))),"")</f>
        <v/>
      </c>
      <c r="AF176" s="128" t="str">
        <f t="shared" si="235"/>
        <v/>
      </c>
      <c r="AG176" s="124"/>
      <c r="AH176" s="148"/>
      <c r="AI176" s="120"/>
      <c r="AJ176" s="120"/>
      <c r="AK176" s="131"/>
      <c r="AL176" s="131"/>
      <c r="AM176" s="120"/>
      <c r="AN176" s="121"/>
      <c r="AO176" s="257"/>
    </row>
    <row r="177" spans="1:41" hidden="1" x14ac:dyDescent="0.3">
      <c r="A177" s="306"/>
      <c r="B177" s="306"/>
      <c r="C177" s="245"/>
      <c r="D177" s="247"/>
      <c r="E177" s="249"/>
      <c r="F177" s="296"/>
      <c r="G177" s="249"/>
      <c r="H177" s="255"/>
      <c r="I177" s="257"/>
      <c r="J177" s="311"/>
      <c r="K177" s="261"/>
      <c r="L177" s="262"/>
      <c r="M177" s="263"/>
      <c r="N177" s="262">
        <f>IF(NOT(ISERROR(MATCH(M177,_xlfn.ANCHORARRAY(H185),0))),L187&amp;"Por favor no seleccionar los criterios de impacto",M177)</f>
        <v>0</v>
      </c>
      <c r="O177" s="261"/>
      <c r="P177" s="262"/>
      <c r="Q177" s="264"/>
      <c r="R177" s="119">
        <v>4</v>
      </c>
      <c r="S177" s="122"/>
      <c r="T177" s="123" t="str">
        <f t="shared" ref="T177:T179" si="236">IF(OR(U177="Preventivo",U177="Detectivo"),"Probabilidad",IF(U177="Correctivo","Impacto",""))</f>
        <v/>
      </c>
      <c r="U177" s="124"/>
      <c r="V177" s="124"/>
      <c r="W177" s="125" t="str">
        <f t="shared" si="231"/>
        <v/>
      </c>
      <c r="X177" s="124"/>
      <c r="Y177" s="124"/>
      <c r="Z177" s="124"/>
      <c r="AA177" s="126" t="str">
        <f t="shared" ref="AA177:AA179" si="237">IFERROR(IF(AND(T176="Probabilidad",T177="Probabilidad"),(AC176-(+AC176*W177)),IF(AND(T176="Impacto",T177="Probabilidad"),(AC175-(+AC175*W177)),IF(T177="Impacto",AC176,""))),"")</f>
        <v/>
      </c>
      <c r="AB177" s="127" t="str">
        <f t="shared" si="232"/>
        <v/>
      </c>
      <c r="AC177" s="125" t="str">
        <f t="shared" si="233"/>
        <v/>
      </c>
      <c r="AD177" s="127" t="str">
        <f t="shared" si="234"/>
        <v/>
      </c>
      <c r="AE177" s="125" t="str">
        <f t="shared" ref="AE177:AE179" si="238">IFERROR(IF(AND(T176="Impacto",T177="Impacto"),(AE176-(+AE176*W177)),IF(AND(T176="Probabilidad",T177="Impacto"),(AE175-(+AE175*W177)),IF(T177="Probabilidad",AE176,""))),"")</f>
        <v/>
      </c>
      <c r="AF177" s="128" t="str">
        <f>IFERROR(IF(OR(AND(AB177="Muy Baja",AD177="Leve"),AND(AB177="Muy Baja",AD177="Menor"),AND(AB177="Baja",AD177="Leve")),"Bajo",IF(OR(AND(AB177="Muy baja",AD177="Moderado"),AND(AB177="Baja",AD177="Menor"),AND(AB177="Baja",AD177="Moderado"),AND(AB177="Media",AD177="Leve"),AND(AB177="Media",AD177="Menor"),AND(AB177="Media",AD177="Moderado"),AND(AB177="Alta",AD177="Leve"),AND(AB177="Alta",AD177="Menor")),"Moderado",IF(OR(AND(AB177="Muy Baja",AD177="Mayor"),AND(AB177="Baja",AD177="Mayor"),AND(AB177="Media",AD177="Mayor"),AND(AB177="Alta",AD177="Moderado"),AND(AB177="Alta",AD177="Mayor"),AND(AB177="Muy Alta",AD177="Leve"),AND(AB177="Muy Alta",AD177="Menor"),AND(AB177="Muy Alta",AD177="Moderado"),AND(AB177="Muy Alta",AD177="Mayor")),"Alto",IF(OR(AND(AB177="Muy Baja",AD177="Catastrófico"),AND(AB177="Baja",AD177="Catastrófico"),AND(AB177="Media",AD177="Catastrófico"),AND(AB177="Alta",AD177="Catastrófico"),AND(AB177="Muy Alta",AD177="Catastrófico")),"Extremo","")))),"")</f>
        <v/>
      </c>
      <c r="AG177" s="124"/>
      <c r="AH177" s="148"/>
      <c r="AI177" s="120"/>
      <c r="AJ177" s="120"/>
      <c r="AK177" s="129"/>
      <c r="AL177" s="131"/>
      <c r="AM177" s="120"/>
      <c r="AN177" s="121"/>
      <c r="AO177" s="257"/>
    </row>
    <row r="178" spans="1:41" hidden="1" x14ac:dyDescent="0.3">
      <c r="A178" s="306"/>
      <c r="B178" s="306"/>
      <c r="C178" s="245"/>
      <c r="D178" s="247"/>
      <c r="E178" s="249"/>
      <c r="F178" s="296"/>
      <c r="G178" s="249"/>
      <c r="H178" s="255"/>
      <c r="I178" s="257"/>
      <c r="J178" s="311"/>
      <c r="K178" s="261"/>
      <c r="L178" s="262"/>
      <c r="M178" s="263"/>
      <c r="N178" s="262">
        <f>IF(NOT(ISERROR(MATCH(M178,_xlfn.ANCHORARRAY(H186),0))),L188&amp;"Por favor no seleccionar los criterios de impacto",M178)</f>
        <v>0</v>
      </c>
      <c r="O178" s="261"/>
      <c r="P178" s="262"/>
      <c r="Q178" s="264"/>
      <c r="R178" s="119">
        <v>5</v>
      </c>
      <c r="S178" s="122"/>
      <c r="T178" s="123" t="str">
        <f t="shared" si="236"/>
        <v/>
      </c>
      <c r="U178" s="124"/>
      <c r="V178" s="124"/>
      <c r="W178" s="125" t="str">
        <f t="shared" si="231"/>
        <v/>
      </c>
      <c r="X178" s="124"/>
      <c r="Y178" s="124"/>
      <c r="Z178" s="124"/>
      <c r="AA178" s="126" t="str">
        <f t="shared" si="237"/>
        <v/>
      </c>
      <c r="AB178" s="127" t="str">
        <f t="shared" si="232"/>
        <v/>
      </c>
      <c r="AC178" s="125" t="str">
        <f t="shared" si="233"/>
        <v/>
      </c>
      <c r="AD178" s="127" t="str">
        <f t="shared" si="234"/>
        <v/>
      </c>
      <c r="AE178" s="125" t="str">
        <f t="shared" si="238"/>
        <v/>
      </c>
      <c r="AF178" s="128" t="str">
        <f t="shared" ref="AF178:AF179" si="239">IFERROR(IF(OR(AND(AB178="Muy Baja",AD178="Leve"),AND(AB178="Muy Baja",AD178="Menor"),AND(AB178="Baja",AD178="Leve")),"Bajo",IF(OR(AND(AB178="Muy baja",AD178="Moderado"),AND(AB178="Baja",AD178="Menor"),AND(AB178="Baja",AD178="Moderado"),AND(AB178="Media",AD178="Leve"),AND(AB178="Media",AD178="Menor"),AND(AB178="Media",AD178="Moderado"),AND(AB178="Alta",AD178="Leve"),AND(AB178="Alta",AD178="Menor")),"Moderado",IF(OR(AND(AB178="Muy Baja",AD178="Mayor"),AND(AB178="Baja",AD178="Mayor"),AND(AB178="Media",AD178="Mayor"),AND(AB178="Alta",AD178="Moderado"),AND(AB178="Alta",AD178="Mayor"),AND(AB178="Muy Alta",AD178="Leve"),AND(AB178="Muy Alta",AD178="Menor"),AND(AB178="Muy Alta",AD178="Moderado"),AND(AB178="Muy Alta",AD178="Mayor")),"Alto",IF(OR(AND(AB178="Muy Baja",AD178="Catastrófico"),AND(AB178="Baja",AD178="Catastrófico"),AND(AB178="Media",AD178="Catastrófico"),AND(AB178="Alta",AD178="Catastrófico"),AND(AB178="Muy Alta",AD178="Catastrófico")),"Extremo","")))),"")</f>
        <v/>
      </c>
      <c r="AG178" s="124"/>
      <c r="AH178" s="148"/>
      <c r="AI178" s="120"/>
      <c r="AJ178" s="121"/>
      <c r="AK178" s="131"/>
      <c r="AL178" s="131"/>
      <c r="AM178" s="120"/>
      <c r="AN178" s="121"/>
      <c r="AO178" s="257"/>
    </row>
    <row r="179" spans="1:41" hidden="1" x14ac:dyDescent="0.3">
      <c r="A179" s="306"/>
      <c r="B179" s="306"/>
      <c r="C179" s="246"/>
      <c r="D179" s="247"/>
      <c r="E179" s="250"/>
      <c r="F179" s="296"/>
      <c r="G179" s="250"/>
      <c r="H179" s="256"/>
      <c r="I179" s="257"/>
      <c r="J179" s="312"/>
      <c r="K179" s="261"/>
      <c r="L179" s="262"/>
      <c r="M179" s="263"/>
      <c r="N179" s="262">
        <f>IF(NOT(ISERROR(MATCH(M179,_xlfn.ANCHORARRAY(H187),0))),L189&amp;"Por favor no seleccionar los criterios de impacto",M179)</f>
        <v>0</v>
      </c>
      <c r="O179" s="261"/>
      <c r="P179" s="262"/>
      <c r="Q179" s="264"/>
      <c r="R179" s="119">
        <v>6</v>
      </c>
      <c r="S179" s="122"/>
      <c r="T179" s="123" t="str">
        <f t="shared" si="236"/>
        <v/>
      </c>
      <c r="U179" s="124"/>
      <c r="V179" s="124"/>
      <c r="W179" s="125" t="str">
        <f t="shared" si="231"/>
        <v/>
      </c>
      <c r="X179" s="124"/>
      <c r="Y179" s="124"/>
      <c r="Z179" s="124"/>
      <c r="AA179" s="126" t="str">
        <f t="shared" si="237"/>
        <v/>
      </c>
      <c r="AB179" s="127" t="str">
        <f t="shared" si="232"/>
        <v/>
      </c>
      <c r="AC179" s="125" t="str">
        <f t="shared" si="233"/>
        <v/>
      </c>
      <c r="AD179" s="127" t="str">
        <f t="shared" si="234"/>
        <v/>
      </c>
      <c r="AE179" s="125" t="str">
        <f t="shared" si="238"/>
        <v/>
      </c>
      <c r="AF179" s="128" t="str">
        <f t="shared" si="239"/>
        <v/>
      </c>
      <c r="AG179" s="124"/>
      <c r="AH179" s="148"/>
      <c r="AI179" s="120"/>
      <c r="AJ179" s="121"/>
      <c r="AK179" s="131"/>
      <c r="AL179" s="131"/>
      <c r="AM179" s="120"/>
      <c r="AN179" s="121"/>
      <c r="AO179" s="257"/>
    </row>
    <row r="180" spans="1:41" hidden="1" x14ac:dyDescent="0.3">
      <c r="A180" s="306"/>
      <c r="B180" s="306"/>
      <c r="C180" s="244">
        <v>29</v>
      </c>
      <c r="D180" s="247"/>
      <c r="E180" s="248"/>
      <c r="F180" s="296"/>
      <c r="G180" s="257"/>
      <c r="H180" s="254"/>
      <c r="I180" s="257"/>
      <c r="J180" s="310"/>
      <c r="K180" s="261" t="str">
        <f t="shared" si="148"/>
        <v/>
      </c>
      <c r="L180" s="262" t="str">
        <f>IF(K180="","",IF(K180="Muy Baja",0.2,IF(K180="Baja",0.4,IF(K180="Media",0.6,IF(K180="Alta",0.8,IF(K180="Muy Alta",1,))))))</f>
        <v/>
      </c>
      <c r="M180" s="263"/>
      <c r="N180" s="262">
        <f>IF(NOT(ISERROR(MATCH(M180,'Tabla Impacto'!$B$221:$B$223,0))),'Tabla Impacto'!$F$223&amp;"Por favor no seleccionar los criterios de impacto(Afectación Económica o presupuestal y Pérdida Reputacional)",M180)</f>
        <v>0</v>
      </c>
      <c r="O180" s="261" t="str">
        <f>IF(OR(N180='Tabla Impacto'!$C$11,N180='Tabla Impacto'!$D$11),"Leve",IF(OR(N180='Tabla Impacto'!$C$12,N180='Tabla Impacto'!$D$12),"Menor",IF(OR(N180='Tabla Impacto'!$C$13,N180='Tabla Impacto'!$D$13),"Moderado",IF(OR(N180='Tabla Impacto'!$C$14,N180='Tabla Impacto'!$D$14),"Mayor",IF(OR(N180='Tabla Impacto'!$C$15,N180='Tabla Impacto'!$D$15),"Catastrófico","")))))</f>
        <v/>
      </c>
      <c r="P180" s="262" t="str">
        <f>IF(O180="","",IF(O180="Leve",0.2,IF(O180="Menor",0.4,IF(O180="Moderado",0.6,IF(O180="Mayor",0.8,IF(O180="Catastrófico",1,))))))</f>
        <v/>
      </c>
      <c r="Q180" s="264" t="str">
        <f>IF(OR(AND(K180="Muy Baja",O180="Leve"),AND(K180="Muy Baja",O180="Menor"),AND(K180="Baja",O180="Leve")),"Bajo",IF(OR(AND(K180="Muy baja",O180="Moderado"),AND(K180="Baja",O180="Menor"),AND(K180="Baja",O180="Moderado"),AND(K180="Media",O180="Leve"),AND(K180="Media",O180="Menor"),AND(K180="Media",O180="Moderado"),AND(K180="Alta",O180="Leve"),AND(K180="Alta",O180="Menor")),"Moderado",IF(OR(AND(K180="Muy Baja",O180="Mayor"),AND(K180="Baja",O180="Mayor"),AND(K180="Media",O180="Mayor"),AND(K180="Alta",O180="Moderado"),AND(K180="Alta",O180="Mayor"),AND(K180="Muy Alta",O180="Leve"),AND(K180="Muy Alta",O180="Menor"),AND(K180="Muy Alta",O180="Moderado"),AND(K180="Muy Alta",O180="Mayor")),"Alto",IF(OR(AND(K180="Muy Baja",O180="Catastrófico"),AND(K180="Baja",O180="Catastrófico"),AND(K180="Media",O180="Catastrófico"),AND(K180="Alta",O180="Catastrófico"),AND(K180="Muy Alta",O180="Catastrófico")),"Extremo",""))))</f>
        <v/>
      </c>
      <c r="R180" s="119">
        <v>1</v>
      </c>
      <c r="S180" s="122"/>
      <c r="T180" s="123" t="str">
        <f>IF(OR(U180="Preventivo",U180="Detectivo"),"Probabilidad",IF(U180="Correctivo","Impacto",""))</f>
        <v/>
      </c>
      <c r="U180" s="124"/>
      <c r="V180" s="124"/>
      <c r="W180" s="125" t="str">
        <f>IF(AND(U180="Preventivo",V180="Automático"),"50%",IF(AND(U180="Preventivo",V180="Manual"),"40%",IF(AND(U180="Detectivo",V180="Automático"),"40%",IF(AND(U180="Detectivo",V180="Manual"),"30%",IF(AND(U180="Correctivo",V180="Automático"),"35%",IF(AND(U180="Correctivo",V180="Manual"),"25%",""))))))</f>
        <v/>
      </c>
      <c r="X180" s="124"/>
      <c r="Y180" s="124"/>
      <c r="Z180" s="124"/>
      <c r="AA180" s="126" t="str">
        <f>IFERROR(IF(T180="Probabilidad",(L180-(+L180*W180)),IF(T180="Impacto",L180,"")),"")</f>
        <v/>
      </c>
      <c r="AB180" s="127" t="str">
        <f>IFERROR(IF(AA180="","",IF(AA180&lt;=0.2,"Muy Baja",IF(AA180&lt;=0.4,"Baja",IF(AA180&lt;=0.6,"Media",IF(AA180&lt;=0.8,"Alta","Muy Alta"))))),"")</f>
        <v/>
      </c>
      <c r="AC180" s="125" t="str">
        <f>+AA180</f>
        <v/>
      </c>
      <c r="AD180" s="127" t="str">
        <f>IFERROR(IF(AE180="","",IF(AE180&lt;=0.2,"Leve",IF(AE180&lt;=0.4,"Menor",IF(AE180&lt;=0.6,"Moderado",IF(AE180&lt;=0.8,"Mayor","Catastrófico"))))),"")</f>
        <v/>
      </c>
      <c r="AE180" s="125" t="str">
        <f>IFERROR(IF(T180="Impacto",(P180-(+P180*W180)),IF(T180="Probabilidad",P180,"")),"")</f>
        <v/>
      </c>
      <c r="AF180" s="128" t="str">
        <f>IFERROR(IF(OR(AND(AB180="Muy Baja",AD180="Leve"),AND(AB180="Muy Baja",AD180="Menor"),AND(AB180="Baja",AD180="Leve")),"Bajo",IF(OR(AND(AB180="Muy baja",AD180="Moderado"),AND(AB180="Baja",AD180="Menor"),AND(AB180="Baja",AD180="Moderado"),AND(AB180="Media",AD180="Leve"),AND(AB180="Media",AD180="Menor"),AND(AB180="Media",AD180="Moderado"),AND(AB180="Alta",AD180="Leve"),AND(AB180="Alta",AD180="Menor")),"Moderado",IF(OR(AND(AB180="Muy Baja",AD180="Mayor"),AND(AB180="Baja",AD180="Mayor"),AND(AB180="Media",AD180="Mayor"),AND(AB180="Alta",AD180="Moderado"),AND(AB180="Alta",AD180="Mayor"),AND(AB180="Muy Alta",AD180="Leve"),AND(AB180="Muy Alta",AD180="Menor"),AND(AB180="Muy Alta",AD180="Moderado"),AND(AB180="Muy Alta",AD180="Mayor")),"Alto",IF(OR(AND(AB180="Muy Baja",AD180="Catastrófico"),AND(AB180="Baja",AD180="Catastrófico"),AND(AB180="Media",AD180="Catastrófico"),AND(AB180="Alta",AD180="Catastrófico"),AND(AB180="Muy Alta",AD180="Catastrófico")),"Extremo","")))),"")</f>
        <v/>
      </c>
      <c r="AG180" s="124"/>
      <c r="AH180" s="148"/>
      <c r="AI180" s="120"/>
      <c r="AJ180" s="120"/>
      <c r="AK180" s="131"/>
      <c r="AL180" s="131"/>
      <c r="AM180" s="120"/>
      <c r="AN180" s="121"/>
      <c r="AO180" s="257" t="s">
        <v>230</v>
      </c>
    </row>
    <row r="181" spans="1:41" hidden="1" x14ac:dyDescent="0.3">
      <c r="A181" s="306"/>
      <c r="B181" s="306"/>
      <c r="C181" s="245"/>
      <c r="D181" s="247"/>
      <c r="E181" s="249"/>
      <c r="F181" s="296"/>
      <c r="G181" s="257"/>
      <c r="H181" s="255"/>
      <c r="I181" s="257"/>
      <c r="J181" s="311"/>
      <c r="K181" s="261"/>
      <c r="L181" s="262"/>
      <c r="M181" s="263"/>
      <c r="N181" s="262">
        <f>IF(NOT(ISERROR(MATCH(M181,_xlfn.ANCHORARRAY(H189),0))),L191&amp;"Por favor no seleccionar los criterios de impacto",M181)</f>
        <v>0</v>
      </c>
      <c r="O181" s="261"/>
      <c r="P181" s="262"/>
      <c r="Q181" s="264"/>
      <c r="R181" s="119">
        <v>2</v>
      </c>
      <c r="S181" s="122"/>
      <c r="T181" s="123" t="str">
        <f>IF(OR(U181="Preventivo",U181="Detectivo"),"Probabilidad",IF(U181="Correctivo","Impacto",""))</f>
        <v/>
      </c>
      <c r="U181" s="124"/>
      <c r="V181" s="124"/>
      <c r="W181" s="125" t="str">
        <f t="shared" ref="W181:W185" si="240">IF(AND(U181="Preventivo",V181="Automático"),"50%",IF(AND(U181="Preventivo",V181="Manual"),"40%",IF(AND(U181="Detectivo",V181="Automático"),"40%",IF(AND(U181="Detectivo",V181="Manual"),"30%",IF(AND(U181="Correctivo",V181="Automático"),"35%",IF(AND(U181="Correctivo",V181="Manual"),"25%",""))))))</f>
        <v/>
      </c>
      <c r="X181" s="124"/>
      <c r="Y181" s="124"/>
      <c r="Z181" s="124"/>
      <c r="AA181" s="126" t="str">
        <f>IFERROR(IF(AND(T180="Probabilidad",T181="Probabilidad"),(AC180-(+AC180*W181)),IF(T181="Probabilidad",(L180-(+L180*W181)),IF(T181="Impacto",AC180,""))),"")</f>
        <v/>
      </c>
      <c r="AB181" s="127" t="str">
        <f t="shared" ref="AB181:AB185" si="241">IFERROR(IF(AA181="","",IF(AA181&lt;=0.2,"Muy Baja",IF(AA181&lt;=0.4,"Baja",IF(AA181&lt;=0.6,"Media",IF(AA181&lt;=0.8,"Alta","Muy Alta"))))),"")</f>
        <v/>
      </c>
      <c r="AC181" s="125" t="str">
        <f t="shared" ref="AC181:AC185" si="242">+AA181</f>
        <v/>
      </c>
      <c r="AD181" s="127" t="str">
        <f t="shared" ref="AD181:AD185" si="243">IFERROR(IF(AE181="","",IF(AE181&lt;=0.2,"Leve",IF(AE181&lt;=0.4,"Menor",IF(AE181&lt;=0.6,"Moderado",IF(AE181&lt;=0.8,"Mayor","Catastrófico"))))),"")</f>
        <v/>
      </c>
      <c r="AE181" s="125" t="str">
        <f>IFERROR(IF(AND(T180="Impacto",T181="Impacto"),(AE174-(+AE174*W181)),IF(T181="Impacto",($P$72-(+$P$72*W181)),IF(T181="Probabilidad",AE174,""))),"")</f>
        <v/>
      </c>
      <c r="AF181" s="128" t="str">
        <f t="shared" ref="AF181:AF182" si="244">IFERROR(IF(OR(AND(AB181="Muy Baja",AD181="Leve"),AND(AB181="Muy Baja",AD181="Menor"),AND(AB181="Baja",AD181="Leve")),"Bajo",IF(OR(AND(AB181="Muy baja",AD181="Moderado"),AND(AB181="Baja",AD181="Menor"),AND(AB181="Baja",AD181="Moderado"),AND(AB181="Media",AD181="Leve"),AND(AB181="Media",AD181="Menor"),AND(AB181="Media",AD181="Moderado"),AND(AB181="Alta",AD181="Leve"),AND(AB181="Alta",AD181="Menor")),"Moderado",IF(OR(AND(AB181="Muy Baja",AD181="Mayor"),AND(AB181="Baja",AD181="Mayor"),AND(AB181="Media",AD181="Mayor"),AND(AB181="Alta",AD181="Moderado"),AND(AB181="Alta",AD181="Mayor"),AND(AB181="Muy Alta",AD181="Leve"),AND(AB181="Muy Alta",AD181="Menor"),AND(AB181="Muy Alta",AD181="Moderado"),AND(AB181="Muy Alta",AD181="Mayor")),"Alto",IF(OR(AND(AB181="Muy Baja",AD181="Catastrófico"),AND(AB181="Baja",AD181="Catastrófico"),AND(AB181="Media",AD181="Catastrófico"),AND(AB181="Alta",AD181="Catastrófico"),AND(AB181="Muy Alta",AD181="Catastrófico")),"Extremo","")))),"")</f>
        <v/>
      </c>
      <c r="AG181" s="124"/>
      <c r="AH181" s="148"/>
      <c r="AI181" s="120"/>
      <c r="AJ181" s="120"/>
      <c r="AK181" s="131"/>
      <c r="AL181" s="131"/>
      <c r="AM181" s="120"/>
      <c r="AN181" s="121"/>
      <c r="AO181" s="257"/>
    </row>
    <row r="182" spans="1:41" hidden="1" x14ac:dyDescent="0.3">
      <c r="A182" s="306"/>
      <c r="B182" s="306"/>
      <c r="C182" s="245"/>
      <c r="D182" s="247"/>
      <c r="E182" s="249"/>
      <c r="F182" s="296"/>
      <c r="G182" s="257"/>
      <c r="H182" s="255"/>
      <c r="I182" s="257"/>
      <c r="J182" s="311"/>
      <c r="K182" s="261"/>
      <c r="L182" s="262"/>
      <c r="M182" s="263"/>
      <c r="N182" s="262">
        <f>IF(NOT(ISERROR(MATCH(M182,_xlfn.ANCHORARRAY(H190),0))),L192&amp;"Por favor no seleccionar los criterios de impacto",M182)</f>
        <v>0</v>
      </c>
      <c r="O182" s="261"/>
      <c r="P182" s="262"/>
      <c r="Q182" s="264"/>
      <c r="R182" s="119">
        <v>3</v>
      </c>
      <c r="S182" s="130"/>
      <c r="T182" s="123" t="str">
        <f>IF(OR(U182="Preventivo",U182="Detectivo"),"Probabilidad",IF(U182="Correctivo","Impacto",""))</f>
        <v/>
      </c>
      <c r="U182" s="124"/>
      <c r="V182" s="124"/>
      <c r="W182" s="125" t="str">
        <f t="shared" si="240"/>
        <v/>
      </c>
      <c r="X182" s="124"/>
      <c r="Y182" s="124"/>
      <c r="Z182" s="124"/>
      <c r="AA182" s="126" t="str">
        <f>IFERROR(IF(AND(T181="Probabilidad",T182="Probabilidad"),(AC181-(+AC181*W182)),IF(AND(T181="Impacto",T182="Probabilidad"),(AC180-(+AC180*W182)),IF(T182="Impacto",AC181,""))),"")</f>
        <v/>
      </c>
      <c r="AB182" s="127" t="str">
        <f t="shared" si="241"/>
        <v/>
      </c>
      <c r="AC182" s="125" t="str">
        <f t="shared" si="242"/>
        <v/>
      </c>
      <c r="AD182" s="127" t="str">
        <f t="shared" si="243"/>
        <v/>
      </c>
      <c r="AE182" s="125" t="str">
        <f>IFERROR(IF(AND(T181="Impacto",T182="Impacto"),(AE181-(+AE181*W182)),IF(AND(T181="Probabilidad",T182="Impacto"),(AE180-(+AE180*W182)),IF(T182="Probabilidad",AE181,""))),"")</f>
        <v/>
      </c>
      <c r="AF182" s="128" t="str">
        <f t="shared" si="244"/>
        <v/>
      </c>
      <c r="AG182" s="124"/>
      <c r="AH182" s="148"/>
      <c r="AI182" s="120"/>
      <c r="AJ182" s="121"/>
      <c r="AK182" s="131"/>
      <c r="AL182" s="131"/>
      <c r="AM182" s="120"/>
      <c r="AN182" s="121"/>
      <c r="AO182" s="257"/>
    </row>
    <row r="183" spans="1:41" hidden="1" x14ac:dyDescent="0.3">
      <c r="A183" s="306"/>
      <c r="B183" s="306"/>
      <c r="C183" s="245"/>
      <c r="D183" s="247"/>
      <c r="E183" s="249"/>
      <c r="F183" s="296"/>
      <c r="G183" s="257"/>
      <c r="H183" s="255"/>
      <c r="I183" s="257"/>
      <c r="J183" s="311"/>
      <c r="K183" s="261"/>
      <c r="L183" s="262"/>
      <c r="M183" s="263"/>
      <c r="N183" s="262">
        <f>IF(NOT(ISERROR(MATCH(M183,_xlfn.ANCHORARRAY(H191),0))),L193&amp;"Por favor no seleccionar los criterios de impacto",M183)</f>
        <v>0</v>
      </c>
      <c r="O183" s="261"/>
      <c r="P183" s="262"/>
      <c r="Q183" s="264"/>
      <c r="R183" s="119">
        <v>4</v>
      </c>
      <c r="S183" s="122"/>
      <c r="T183" s="123" t="str">
        <f t="shared" ref="T183:T185" si="245">IF(OR(U183="Preventivo",U183="Detectivo"),"Probabilidad",IF(U183="Correctivo","Impacto",""))</f>
        <v/>
      </c>
      <c r="U183" s="124"/>
      <c r="V183" s="124"/>
      <c r="W183" s="125" t="str">
        <f t="shared" si="240"/>
        <v/>
      </c>
      <c r="X183" s="124"/>
      <c r="Y183" s="124"/>
      <c r="Z183" s="124"/>
      <c r="AA183" s="126" t="str">
        <f t="shared" ref="AA183:AA185" si="246">IFERROR(IF(AND(T182="Probabilidad",T183="Probabilidad"),(AC182-(+AC182*W183)),IF(AND(T182="Impacto",T183="Probabilidad"),(AC181-(+AC181*W183)),IF(T183="Impacto",AC182,""))),"")</f>
        <v/>
      </c>
      <c r="AB183" s="127" t="str">
        <f t="shared" si="241"/>
        <v/>
      </c>
      <c r="AC183" s="125" t="str">
        <f t="shared" si="242"/>
        <v/>
      </c>
      <c r="AD183" s="127" t="str">
        <f t="shared" si="243"/>
        <v/>
      </c>
      <c r="AE183" s="125" t="str">
        <f t="shared" ref="AE183:AE185" si="247">IFERROR(IF(AND(T182="Impacto",T183="Impacto"),(AE182-(+AE182*W183)),IF(AND(T182="Probabilidad",T183="Impacto"),(AE181-(+AE181*W183)),IF(T183="Probabilidad",AE182,""))),"")</f>
        <v/>
      </c>
      <c r="AF183" s="128" t="str">
        <f>IFERROR(IF(OR(AND(AB183="Muy Baja",AD183="Leve"),AND(AB183="Muy Baja",AD183="Menor"),AND(AB183="Baja",AD183="Leve")),"Bajo",IF(OR(AND(AB183="Muy baja",AD183="Moderado"),AND(AB183="Baja",AD183="Menor"),AND(AB183="Baja",AD183="Moderado"),AND(AB183="Media",AD183="Leve"),AND(AB183="Media",AD183="Menor"),AND(AB183="Media",AD183="Moderado"),AND(AB183="Alta",AD183="Leve"),AND(AB183="Alta",AD183="Menor")),"Moderado",IF(OR(AND(AB183="Muy Baja",AD183="Mayor"),AND(AB183="Baja",AD183="Mayor"),AND(AB183="Media",AD183="Mayor"),AND(AB183="Alta",AD183="Moderado"),AND(AB183="Alta",AD183="Mayor"),AND(AB183="Muy Alta",AD183="Leve"),AND(AB183="Muy Alta",AD183="Menor"),AND(AB183="Muy Alta",AD183="Moderado"),AND(AB183="Muy Alta",AD183="Mayor")),"Alto",IF(OR(AND(AB183="Muy Baja",AD183="Catastrófico"),AND(AB183="Baja",AD183="Catastrófico"),AND(AB183="Media",AD183="Catastrófico"),AND(AB183="Alta",AD183="Catastrófico"),AND(AB183="Muy Alta",AD183="Catastrófico")),"Extremo","")))),"")</f>
        <v/>
      </c>
      <c r="AG183" s="124"/>
      <c r="AH183" s="148"/>
      <c r="AI183" s="120"/>
      <c r="AJ183" s="121"/>
      <c r="AK183" s="131"/>
      <c r="AL183" s="131"/>
      <c r="AM183" s="120"/>
      <c r="AN183" s="121"/>
      <c r="AO183" s="257"/>
    </row>
    <row r="184" spans="1:41" hidden="1" x14ac:dyDescent="0.3">
      <c r="A184" s="306"/>
      <c r="B184" s="306"/>
      <c r="C184" s="245"/>
      <c r="D184" s="247"/>
      <c r="E184" s="249"/>
      <c r="F184" s="296"/>
      <c r="G184" s="257"/>
      <c r="H184" s="255"/>
      <c r="I184" s="257"/>
      <c r="J184" s="311"/>
      <c r="K184" s="261"/>
      <c r="L184" s="262"/>
      <c r="M184" s="263"/>
      <c r="N184" s="262">
        <f>IF(NOT(ISERROR(MATCH(M184,_xlfn.ANCHORARRAY(H192),0))),L194&amp;"Por favor no seleccionar los criterios de impacto",M184)</f>
        <v>0</v>
      </c>
      <c r="O184" s="261"/>
      <c r="P184" s="262"/>
      <c r="Q184" s="264"/>
      <c r="R184" s="119">
        <v>5</v>
      </c>
      <c r="S184" s="122"/>
      <c r="T184" s="123" t="str">
        <f t="shared" si="245"/>
        <v/>
      </c>
      <c r="U184" s="124"/>
      <c r="V184" s="124"/>
      <c r="W184" s="125" t="str">
        <f t="shared" si="240"/>
        <v/>
      </c>
      <c r="X184" s="124"/>
      <c r="Y184" s="124"/>
      <c r="Z184" s="124"/>
      <c r="AA184" s="126" t="str">
        <f t="shared" si="246"/>
        <v/>
      </c>
      <c r="AB184" s="127" t="str">
        <f t="shared" si="241"/>
        <v/>
      </c>
      <c r="AC184" s="125" t="str">
        <f t="shared" si="242"/>
        <v/>
      </c>
      <c r="AD184" s="127" t="str">
        <f t="shared" si="243"/>
        <v/>
      </c>
      <c r="AE184" s="125" t="str">
        <f t="shared" si="247"/>
        <v/>
      </c>
      <c r="AF184" s="128" t="str">
        <f t="shared" ref="AF184:AF185" si="248">IFERROR(IF(OR(AND(AB184="Muy Baja",AD184="Leve"),AND(AB184="Muy Baja",AD184="Menor"),AND(AB184="Baja",AD184="Leve")),"Bajo",IF(OR(AND(AB184="Muy baja",AD184="Moderado"),AND(AB184="Baja",AD184="Menor"),AND(AB184="Baja",AD184="Moderado"),AND(AB184="Media",AD184="Leve"),AND(AB184="Media",AD184="Menor"),AND(AB184="Media",AD184="Moderado"),AND(AB184="Alta",AD184="Leve"),AND(AB184="Alta",AD184="Menor")),"Moderado",IF(OR(AND(AB184="Muy Baja",AD184="Mayor"),AND(AB184="Baja",AD184="Mayor"),AND(AB184="Media",AD184="Mayor"),AND(AB184="Alta",AD184="Moderado"),AND(AB184="Alta",AD184="Mayor"),AND(AB184="Muy Alta",AD184="Leve"),AND(AB184="Muy Alta",AD184="Menor"),AND(AB184="Muy Alta",AD184="Moderado"),AND(AB184="Muy Alta",AD184="Mayor")),"Alto",IF(OR(AND(AB184="Muy Baja",AD184="Catastrófico"),AND(AB184="Baja",AD184="Catastrófico"),AND(AB184="Media",AD184="Catastrófico"),AND(AB184="Alta",AD184="Catastrófico"),AND(AB184="Muy Alta",AD184="Catastrófico")),"Extremo","")))),"")</f>
        <v/>
      </c>
      <c r="AG184" s="124"/>
      <c r="AH184" s="148"/>
      <c r="AI184" s="120"/>
      <c r="AJ184" s="121"/>
      <c r="AK184" s="131"/>
      <c r="AL184" s="131"/>
      <c r="AM184" s="120"/>
      <c r="AN184" s="121"/>
      <c r="AO184" s="257"/>
    </row>
    <row r="185" spans="1:41" hidden="1" x14ac:dyDescent="0.3">
      <c r="A185" s="306"/>
      <c r="B185" s="306"/>
      <c r="C185" s="246"/>
      <c r="D185" s="247"/>
      <c r="E185" s="250"/>
      <c r="F185" s="296"/>
      <c r="G185" s="257"/>
      <c r="H185" s="256"/>
      <c r="I185" s="257"/>
      <c r="J185" s="312"/>
      <c r="K185" s="261"/>
      <c r="L185" s="262"/>
      <c r="M185" s="263"/>
      <c r="N185" s="262">
        <f>IF(NOT(ISERROR(MATCH(M185,_xlfn.ANCHORARRAY(H193),0))),L195&amp;"Por favor no seleccionar los criterios de impacto",M185)</f>
        <v>0</v>
      </c>
      <c r="O185" s="261"/>
      <c r="P185" s="262"/>
      <c r="Q185" s="264"/>
      <c r="R185" s="119">
        <v>6</v>
      </c>
      <c r="S185" s="122"/>
      <c r="T185" s="123" t="str">
        <f t="shared" si="245"/>
        <v/>
      </c>
      <c r="U185" s="124"/>
      <c r="V185" s="124"/>
      <c r="W185" s="125" t="str">
        <f t="shared" si="240"/>
        <v/>
      </c>
      <c r="X185" s="124"/>
      <c r="Y185" s="124"/>
      <c r="Z185" s="124"/>
      <c r="AA185" s="126" t="str">
        <f t="shared" si="246"/>
        <v/>
      </c>
      <c r="AB185" s="127" t="str">
        <f t="shared" si="241"/>
        <v/>
      </c>
      <c r="AC185" s="125" t="str">
        <f t="shared" si="242"/>
        <v/>
      </c>
      <c r="AD185" s="127" t="str">
        <f t="shared" si="243"/>
        <v/>
      </c>
      <c r="AE185" s="125" t="str">
        <f t="shared" si="247"/>
        <v/>
      </c>
      <c r="AF185" s="128" t="str">
        <f t="shared" si="248"/>
        <v/>
      </c>
      <c r="AG185" s="124"/>
      <c r="AH185" s="148"/>
      <c r="AI185" s="120"/>
      <c r="AJ185" s="121"/>
      <c r="AK185" s="131"/>
      <c r="AL185" s="131"/>
      <c r="AM185" s="120"/>
      <c r="AN185" s="121"/>
      <c r="AO185" s="257"/>
    </row>
    <row r="186" spans="1:41" hidden="1" x14ac:dyDescent="0.3">
      <c r="A186" s="243"/>
      <c r="B186" s="243"/>
      <c r="C186" s="244">
        <v>30</v>
      </c>
      <c r="D186" s="247"/>
      <c r="E186" s="248"/>
      <c r="F186" s="251"/>
      <c r="G186" s="248"/>
      <c r="H186" s="254"/>
      <c r="I186" s="257"/>
      <c r="J186" s="258"/>
      <c r="K186" s="261" t="str">
        <f t="shared" si="158"/>
        <v/>
      </c>
      <c r="L186" s="262" t="str">
        <f>IF(K186="","",IF(K186="Muy Baja",0.2,IF(K186="Baja",0.4,IF(K186="Media",0.6,IF(K186="Alta",0.8,IF(K186="Muy Alta",1,))))))</f>
        <v/>
      </c>
      <c r="M186" s="263"/>
      <c r="N186" s="262">
        <f>IF(NOT(ISERROR(MATCH(M186,'Tabla Impacto'!$B$221:$B$223,0))),'Tabla Impacto'!$F$223&amp;"Por favor no seleccionar los criterios de impacto(Afectación Económica o presupuestal y Pérdida Reputacional)",M186)</f>
        <v>0</v>
      </c>
      <c r="O186" s="261" t="str">
        <f>IF(OR(N186='Tabla Impacto'!$C$11,N186='Tabla Impacto'!$D$11),"Leve",IF(OR(N186='Tabla Impacto'!$C$12,N186='Tabla Impacto'!$D$12),"Menor",IF(OR(N186='Tabla Impacto'!$C$13,N186='Tabla Impacto'!$D$13),"Moderado",IF(OR(N186='Tabla Impacto'!$C$14,N186='Tabla Impacto'!$D$14),"Mayor",IF(OR(N186='Tabla Impacto'!$C$15,N186='Tabla Impacto'!$D$15),"Catastrófico","")))))</f>
        <v/>
      </c>
      <c r="P186" s="262" t="str">
        <f>IF(O186="","",IF(O186="Leve",0.2,IF(O186="Menor",0.4,IF(O186="Moderado",0.6,IF(O186="Mayor",0.8,IF(O186="Catastrófico",1,))))))</f>
        <v/>
      </c>
      <c r="Q186" s="264" t="str">
        <f>IF(OR(AND(K186="Muy Baja",O186="Leve"),AND(K186="Muy Baja",O186="Menor"),AND(K186="Baja",O186="Leve")),"Bajo",IF(OR(AND(K186="Muy baja",O186="Moderado"),AND(K186="Baja",O186="Menor"),AND(K186="Baja",O186="Moderado"),AND(K186="Media",O186="Leve"),AND(K186="Media",O186="Menor"),AND(K186="Media",O186="Moderado"),AND(K186="Alta",O186="Leve"),AND(K186="Alta",O186="Menor")),"Moderado",IF(OR(AND(K186="Muy Baja",O186="Mayor"),AND(K186="Baja",O186="Mayor"),AND(K186="Media",O186="Mayor"),AND(K186="Alta",O186="Moderado"),AND(K186="Alta",O186="Mayor"),AND(K186="Muy Alta",O186="Leve"),AND(K186="Muy Alta",O186="Menor"),AND(K186="Muy Alta",O186="Moderado"),AND(K186="Muy Alta",O186="Mayor")),"Alto",IF(OR(AND(K186="Muy Baja",O186="Catastrófico"),AND(K186="Baja",O186="Catastrófico"),AND(K186="Media",O186="Catastrófico"),AND(K186="Alta",O186="Catastrófico"),AND(K186="Muy Alta",O186="Catastrófico")),"Extremo",""))))</f>
        <v/>
      </c>
      <c r="R186" s="119">
        <v>1</v>
      </c>
      <c r="S186" s="146"/>
      <c r="T186" s="123" t="str">
        <f>IF(OR(U186="Preventivo",U186="Detectivo"),"Probabilidad",IF(U186="Correctivo","Impacto",""))</f>
        <v/>
      </c>
      <c r="U186" s="124"/>
      <c r="V186" s="124"/>
      <c r="W186" s="125" t="str">
        <f>IF(AND(U186="Preventivo",V186="Automático"),"50%",IF(AND(U186="Preventivo",V186="Manual"),"40%",IF(AND(U186="Detectivo",V186="Automático"),"40%",IF(AND(U186="Detectivo",V186="Manual"),"30%",IF(AND(U186="Correctivo",V186="Automático"),"35%",IF(AND(U186="Correctivo",V186="Manual"),"25%",""))))))</f>
        <v/>
      </c>
      <c r="X186" s="124"/>
      <c r="Y186" s="124"/>
      <c r="Z186" s="124"/>
      <c r="AA186" s="126" t="str">
        <f>IFERROR(IF(T186="Probabilidad",(L186-(+L186*W186)),IF(T186="Impacto",L186,"")),"")</f>
        <v/>
      </c>
      <c r="AB186" s="127" t="str">
        <f>IFERROR(IF(AA186="","",IF(AA186&lt;=0.2,"Muy Baja",IF(AA186&lt;=0.4,"Baja",IF(AA186&lt;=0.6,"Media",IF(AA186&lt;=0.8,"Alta","Muy Alta"))))),"")</f>
        <v/>
      </c>
      <c r="AC186" s="125" t="str">
        <f>+AA186</f>
        <v/>
      </c>
      <c r="AD186" s="127" t="str">
        <f>IFERROR(IF(AE186="","",IF(AE186&lt;=0.2,"Leve",IF(AE186&lt;=0.4,"Menor",IF(AE186&lt;=0.6,"Moderado",IF(AE186&lt;=0.8,"Mayor","Catastrófico"))))),"")</f>
        <v/>
      </c>
      <c r="AE186" s="125" t="str">
        <f>IFERROR(IF(T186="Impacto",(P186-(+P186*W186)),IF(T186="Probabilidad",P186,"")),"")</f>
        <v/>
      </c>
      <c r="AF186" s="128" t="str">
        <f>IFERROR(IF(OR(AND(AB186="Muy Baja",AD186="Leve"),AND(AB186="Muy Baja",AD186="Menor"),AND(AB186="Baja",AD186="Leve")),"Bajo",IF(OR(AND(AB186="Muy baja",AD186="Moderado"),AND(AB186="Baja",AD186="Menor"),AND(AB186="Baja",AD186="Moderado"),AND(AB186="Media",AD186="Leve"),AND(AB186="Media",AD186="Menor"),AND(AB186="Media",AD186="Moderado"),AND(AB186="Alta",AD186="Leve"),AND(AB186="Alta",AD186="Menor")),"Moderado",IF(OR(AND(AB186="Muy Baja",AD186="Mayor"),AND(AB186="Baja",AD186="Mayor"),AND(AB186="Media",AD186="Mayor"),AND(AB186="Alta",AD186="Moderado"),AND(AB186="Alta",AD186="Mayor"),AND(AB186="Muy Alta",AD186="Leve"),AND(AB186="Muy Alta",AD186="Menor"),AND(AB186="Muy Alta",AD186="Moderado"),AND(AB186="Muy Alta",AD186="Mayor")),"Alto",IF(OR(AND(AB186="Muy Baja",AD186="Catastrófico"),AND(AB186="Baja",AD186="Catastrófico"),AND(AB186="Media",AD186="Catastrófico"),AND(AB186="Alta",AD186="Catastrófico"),AND(AB186="Muy Alta",AD186="Catastrófico")),"Extremo","")))),"")</f>
        <v/>
      </c>
      <c r="AG186" s="124"/>
      <c r="AH186" s="148"/>
      <c r="AI186" s="148"/>
      <c r="AJ186" s="148"/>
      <c r="AK186" s="139"/>
      <c r="AL186" s="131"/>
      <c r="AM186" s="120"/>
      <c r="AN186" s="121"/>
      <c r="AO186" s="257" t="s">
        <v>229</v>
      </c>
    </row>
    <row r="187" spans="1:41" hidden="1" x14ac:dyDescent="0.3">
      <c r="A187" s="243"/>
      <c r="B187" s="243"/>
      <c r="C187" s="245"/>
      <c r="D187" s="247"/>
      <c r="E187" s="249"/>
      <c r="F187" s="252"/>
      <c r="G187" s="249"/>
      <c r="H187" s="255"/>
      <c r="I187" s="257"/>
      <c r="J187" s="259"/>
      <c r="K187" s="261"/>
      <c r="L187" s="262"/>
      <c r="M187" s="263"/>
      <c r="N187" s="262">
        <f>IF(NOT(ISERROR(MATCH(M187,_xlfn.ANCHORARRAY(H195),0))),L197&amp;"Por favor no seleccionar los criterios de impacto",M187)</f>
        <v>0</v>
      </c>
      <c r="O187" s="261"/>
      <c r="P187" s="262"/>
      <c r="Q187" s="264"/>
      <c r="R187" s="119">
        <v>2</v>
      </c>
      <c r="S187" s="146"/>
      <c r="T187" s="123" t="str">
        <f>IF(OR(U187="Preventivo",U187="Detectivo"),"Probabilidad",IF(U187="Correctivo","Impacto",""))</f>
        <v/>
      </c>
      <c r="U187" s="124"/>
      <c r="V187" s="124"/>
      <c r="W187" s="125" t="str">
        <f t="shared" ref="W187:W191" si="249">IF(AND(U187="Preventivo",V187="Automático"),"50%",IF(AND(U187="Preventivo",V187="Manual"),"40%",IF(AND(U187="Detectivo",V187="Automático"),"40%",IF(AND(U187="Detectivo",V187="Manual"),"30%",IF(AND(U187="Correctivo",V187="Automático"),"35%",IF(AND(U187="Correctivo",V187="Manual"),"25%",""))))))</f>
        <v/>
      </c>
      <c r="X187" s="124"/>
      <c r="Y187" s="124"/>
      <c r="Z187" s="124"/>
      <c r="AA187" s="126" t="str">
        <f>IFERROR(IF(AND(T186="Probabilidad",T187="Probabilidad"),(AC186-(+AC186*W187)),IF(T187="Probabilidad",(L186-(+L186*W187)),IF(T187="Impacto",AC186,""))),"")</f>
        <v/>
      </c>
      <c r="AB187" s="127" t="str">
        <f t="shared" ref="AB187:AB191" si="250">IFERROR(IF(AA187="","",IF(AA187&lt;=0.2,"Muy Baja",IF(AA187&lt;=0.4,"Baja",IF(AA187&lt;=0.6,"Media",IF(AA187&lt;=0.8,"Alta","Muy Alta"))))),"")</f>
        <v/>
      </c>
      <c r="AC187" s="125" t="str">
        <f t="shared" ref="AC187:AC191" si="251">+AA187</f>
        <v/>
      </c>
      <c r="AD187" s="127" t="str">
        <f t="shared" ref="AD187:AD191" si="252">IFERROR(IF(AE187="","",IF(AE187&lt;=0.2,"Leve",IF(AE187&lt;=0.4,"Menor",IF(AE187&lt;=0.6,"Moderado",IF(AE187&lt;=0.8,"Mayor","Catastrófico"))))),"")</f>
        <v/>
      </c>
      <c r="AE187" s="125" t="str">
        <f>IFERROR(IF(AND(T186="Impacto",T187="Impacto"),(AE180-(+AE180*W187)),IF(T187="Impacto",($P$72-(+$P$72*W187)),IF(T187="Probabilidad",AE180,""))),"")</f>
        <v/>
      </c>
      <c r="AF187" s="128" t="str">
        <f t="shared" ref="AF187:AF188" si="253">IFERROR(IF(OR(AND(AB187="Muy Baja",AD187="Leve"),AND(AB187="Muy Baja",AD187="Menor"),AND(AB187="Baja",AD187="Leve")),"Bajo",IF(OR(AND(AB187="Muy baja",AD187="Moderado"),AND(AB187="Baja",AD187="Menor"),AND(AB187="Baja",AD187="Moderado"),AND(AB187="Media",AD187="Leve"),AND(AB187="Media",AD187="Menor"),AND(AB187="Media",AD187="Moderado"),AND(AB187="Alta",AD187="Leve"),AND(AB187="Alta",AD187="Menor")),"Moderado",IF(OR(AND(AB187="Muy Baja",AD187="Mayor"),AND(AB187="Baja",AD187="Mayor"),AND(AB187="Media",AD187="Mayor"),AND(AB187="Alta",AD187="Moderado"),AND(AB187="Alta",AD187="Mayor"),AND(AB187="Muy Alta",AD187="Leve"),AND(AB187="Muy Alta",AD187="Menor"),AND(AB187="Muy Alta",AD187="Moderado"),AND(AB187="Muy Alta",AD187="Mayor")),"Alto",IF(OR(AND(AB187="Muy Baja",AD187="Catastrófico"),AND(AB187="Baja",AD187="Catastrófico"),AND(AB187="Media",AD187="Catastrófico"),AND(AB187="Alta",AD187="Catastrófico"),AND(AB187="Muy Alta",AD187="Catastrófico")),"Extremo","")))),"")</f>
        <v/>
      </c>
      <c r="AG187" s="124"/>
      <c r="AH187" s="148"/>
      <c r="AI187" s="148"/>
      <c r="AJ187" s="148"/>
      <c r="AK187" s="139"/>
      <c r="AL187" s="131"/>
      <c r="AM187" s="120"/>
      <c r="AN187" s="121"/>
      <c r="AO187" s="257"/>
    </row>
    <row r="188" spans="1:41" hidden="1" x14ac:dyDescent="0.3">
      <c r="A188" s="243"/>
      <c r="B188" s="243"/>
      <c r="C188" s="245"/>
      <c r="D188" s="247"/>
      <c r="E188" s="249"/>
      <c r="F188" s="252"/>
      <c r="G188" s="249"/>
      <c r="H188" s="255"/>
      <c r="I188" s="257"/>
      <c r="J188" s="259"/>
      <c r="K188" s="261"/>
      <c r="L188" s="262"/>
      <c r="M188" s="263"/>
      <c r="N188" s="262">
        <f>IF(NOT(ISERROR(MATCH(M188,_xlfn.ANCHORARRAY(H196),0))),L198&amp;"Por favor no seleccionar los criterios de impacto",M188)</f>
        <v>0</v>
      </c>
      <c r="O188" s="261"/>
      <c r="P188" s="262"/>
      <c r="Q188" s="264"/>
      <c r="R188" s="119">
        <v>3</v>
      </c>
      <c r="S188" s="147"/>
      <c r="T188" s="123" t="str">
        <f>IF(OR(U188="Preventivo",U188="Detectivo"),"Probabilidad",IF(U188="Correctivo","Impacto",""))</f>
        <v/>
      </c>
      <c r="U188" s="124"/>
      <c r="V188" s="124"/>
      <c r="W188" s="125" t="str">
        <f t="shared" si="249"/>
        <v/>
      </c>
      <c r="X188" s="124"/>
      <c r="Y188" s="124"/>
      <c r="Z188" s="124"/>
      <c r="AA188" s="126" t="str">
        <f>IFERROR(IF(AND(T187="Probabilidad",T188="Probabilidad"),(AC187-(+AC187*W188)),IF(AND(T187="Impacto",T188="Probabilidad"),(AC186-(+AC186*W188)),IF(T188="Impacto",AC187,""))),"")</f>
        <v/>
      </c>
      <c r="AB188" s="127" t="str">
        <f t="shared" si="250"/>
        <v/>
      </c>
      <c r="AC188" s="125" t="str">
        <f t="shared" si="251"/>
        <v/>
      </c>
      <c r="AD188" s="127" t="str">
        <f t="shared" si="252"/>
        <v/>
      </c>
      <c r="AE188" s="125" t="str">
        <f>IFERROR(IF(AND(T187="Impacto",T188="Impacto"),(AE187-(+AE187*W188)),IF(AND(T187="Probabilidad",T188="Impacto"),(AE186-(+AE186*W188)),IF(T188="Probabilidad",AE187,""))),"")</f>
        <v/>
      </c>
      <c r="AF188" s="128" t="str">
        <f t="shared" si="253"/>
        <v/>
      </c>
      <c r="AG188" s="124"/>
      <c r="AH188" s="148"/>
      <c r="AI188" s="148"/>
      <c r="AJ188" s="148"/>
      <c r="AK188" s="139"/>
      <c r="AL188" s="131"/>
      <c r="AM188" s="120"/>
      <c r="AN188" s="121"/>
      <c r="AO188" s="257"/>
    </row>
    <row r="189" spans="1:41" hidden="1" x14ac:dyDescent="0.3">
      <c r="A189" s="243"/>
      <c r="B189" s="243"/>
      <c r="C189" s="245"/>
      <c r="D189" s="247"/>
      <c r="E189" s="249"/>
      <c r="F189" s="252"/>
      <c r="G189" s="249"/>
      <c r="H189" s="255"/>
      <c r="I189" s="257"/>
      <c r="J189" s="259"/>
      <c r="K189" s="261"/>
      <c r="L189" s="262"/>
      <c r="M189" s="263"/>
      <c r="N189" s="262">
        <f>IF(NOT(ISERROR(MATCH(M189,_xlfn.ANCHORARRAY(H197),0))),L199&amp;"Por favor no seleccionar los criterios de impacto",M189)</f>
        <v>0</v>
      </c>
      <c r="O189" s="261"/>
      <c r="P189" s="262"/>
      <c r="Q189" s="264"/>
      <c r="R189" s="119">
        <v>4</v>
      </c>
      <c r="S189" s="146"/>
      <c r="T189" s="123" t="str">
        <f t="shared" ref="T189:T191" si="254">IF(OR(U189="Preventivo",U189="Detectivo"),"Probabilidad",IF(U189="Correctivo","Impacto",""))</f>
        <v/>
      </c>
      <c r="U189" s="124"/>
      <c r="V189" s="124"/>
      <c r="W189" s="125" t="str">
        <f t="shared" si="249"/>
        <v/>
      </c>
      <c r="X189" s="124"/>
      <c r="Y189" s="124"/>
      <c r="Z189" s="124"/>
      <c r="AA189" s="126" t="str">
        <f t="shared" ref="AA189:AA191" si="255">IFERROR(IF(AND(T188="Probabilidad",T189="Probabilidad"),(AC188-(+AC188*W189)),IF(AND(T188="Impacto",T189="Probabilidad"),(AC187-(+AC187*W189)),IF(T189="Impacto",AC188,""))),"")</f>
        <v/>
      </c>
      <c r="AB189" s="127" t="str">
        <f t="shared" si="250"/>
        <v/>
      </c>
      <c r="AC189" s="125" t="str">
        <f t="shared" si="251"/>
        <v/>
      </c>
      <c r="AD189" s="127" t="str">
        <f t="shared" si="252"/>
        <v/>
      </c>
      <c r="AE189" s="125" t="str">
        <f t="shared" ref="AE189:AE191" si="256">IFERROR(IF(AND(T188="Impacto",T189="Impacto"),(AE188-(+AE188*W189)),IF(AND(T188="Probabilidad",T189="Impacto"),(AE187-(+AE187*W189)),IF(T189="Probabilidad",AE188,""))),"")</f>
        <v/>
      </c>
      <c r="AF189" s="128" t="str">
        <f>IFERROR(IF(OR(AND(AB189="Muy Baja",AD189="Leve"),AND(AB189="Muy Baja",AD189="Menor"),AND(AB189="Baja",AD189="Leve")),"Bajo",IF(OR(AND(AB189="Muy baja",AD189="Moderado"),AND(AB189="Baja",AD189="Menor"),AND(AB189="Baja",AD189="Moderado"),AND(AB189="Media",AD189="Leve"),AND(AB189="Media",AD189="Menor"),AND(AB189="Media",AD189="Moderado"),AND(AB189="Alta",AD189="Leve"),AND(AB189="Alta",AD189="Menor")),"Moderado",IF(OR(AND(AB189="Muy Baja",AD189="Mayor"),AND(AB189="Baja",AD189="Mayor"),AND(AB189="Media",AD189="Mayor"),AND(AB189="Alta",AD189="Moderado"),AND(AB189="Alta",AD189="Mayor"),AND(AB189="Muy Alta",AD189="Leve"),AND(AB189="Muy Alta",AD189="Menor"),AND(AB189="Muy Alta",AD189="Moderado"),AND(AB189="Muy Alta",AD189="Mayor")),"Alto",IF(OR(AND(AB189="Muy Baja",AD189="Catastrófico"),AND(AB189="Baja",AD189="Catastrófico"),AND(AB189="Media",AD189="Catastrófico"),AND(AB189="Alta",AD189="Catastrófico"),AND(AB189="Muy Alta",AD189="Catastrófico")),"Extremo","")))),"")</f>
        <v/>
      </c>
      <c r="AG189" s="124"/>
      <c r="AH189" s="148"/>
      <c r="AI189" s="148"/>
      <c r="AJ189" s="148"/>
      <c r="AK189" s="139"/>
      <c r="AL189" s="131"/>
      <c r="AM189" s="120"/>
      <c r="AN189" s="121"/>
      <c r="AO189" s="257"/>
    </row>
    <row r="190" spans="1:41" hidden="1" x14ac:dyDescent="0.3">
      <c r="A190" s="243"/>
      <c r="B190" s="243"/>
      <c r="C190" s="245"/>
      <c r="D190" s="247"/>
      <c r="E190" s="249"/>
      <c r="F190" s="252"/>
      <c r="G190" s="249"/>
      <c r="H190" s="255"/>
      <c r="I190" s="257"/>
      <c r="J190" s="259"/>
      <c r="K190" s="261"/>
      <c r="L190" s="262"/>
      <c r="M190" s="263"/>
      <c r="N190" s="262">
        <f>IF(NOT(ISERROR(MATCH(M190,_xlfn.ANCHORARRAY(H198),0))),L200&amp;"Por favor no seleccionar los criterios de impacto",M190)</f>
        <v>0</v>
      </c>
      <c r="O190" s="261"/>
      <c r="P190" s="262"/>
      <c r="Q190" s="264"/>
      <c r="R190" s="119">
        <v>5</v>
      </c>
      <c r="S190" s="146"/>
      <c r="T190" s="123" t="str">
        <f t="shared" si="254"/>
        <v/>
      </c>
      <c r="U190" s="124"/>
      <c r="V190" s="124"/>
      <c r="W190" s="125" t="str">
        <f t="shared" si="249"/>
        <v/>
      </c>
      <c r="X190" s="124"/>
      <c r="Y190" s="124"/>
      <c r="Z190" s="124"/>
      <c r="AA190" s="126" t="str">
        <f t="shared" si="255"/>
        <v/>
      </c>
      <c r="AB190" s="127" t="str">
        <f t="shared" si="250"/>
        <v/>
      </c>
      <c r="AC190" s="125" t="str">
        <f t="shared" si="251"/>
        <v/>
      </c>
      <c r="AD190" s="127" t="str">
        <f t="shared" si="252"/>
        <v/>
      </c>
      <c r="AE190" s="125" t="str">
        <f t="shared" si="256"/>
        <v/>
      </c>
      <c r="AF190" s="128" t="str">
        <f t="shared" ref="AF190:AF191" si="257">IFERROR(IF(OR(AND(AB190="Muy Baja",AD190="Leve"),AND(AB190="Muy Baja",AD190="Menor"),AND(AB190="Baja",AD190="Leve")),"Bajo",IF(OR(AND(AB190="Muy baja",AD190="Moderado"),AND(AB190="Baja",AD190="Menor"),AND(AB190="Baja",AD190="Moderado"),AND(AB190="Media",AD190="Leve"),AND(AB190="Media",AD190="Menor"),AND(AB190="Media",AD190="Moderado"),AND(AB190="Alta",AD190="Leve"),AND(AB190="Alta",AD190="Menor")),"Moderado",IF(OR(AND(AB190="Muy Baja",AD190="Mayor"),AND(AB190="Baja",AD190="Mayor"),AND(AB190="Media",AD190="Mayor"),AND(AB190="Alta",AD190="Moderado"),AND(AB190="Alta",AD190="Mayor"),AND(AB190="Muy Alta",AD190="Leve"),AND(AB190="Muy Alta",AD190="Menor"),AND(AB190="Muy Alta",AD190="Moderado"),AND(AB190="Muy Alta",AD190="Mayor")),"Alto",IF(OR(AND(AB190="Muy Baja",AD190="Catastrófico"),AND(AB190="Baja",AD190="Catastrófico"),AND(AB190="Media",AD190="Catastrófico"),AND(AB190="Alta",AD190="Catastrófico"),AND(AB190="Muy Alta",AD190="Catastrófico")),"Extremo","")))),"")</f>
        <v/>
      </c>
      <c r="AG190" s="124"/>
      <c r="AH190" s="148"/>
      <c r="AI190" s="120"/>
      <c r="AJ190" s="121"/>
      <c r="AK190" s="131"/>
      <c r="AL190" s="131"/>
      <c r="AM190" s="120"/>
      <c r="AN190" s="121"/>
      <c r="AO190" s="257"/>
    </row>
    <row r="191" spans="1:41" hidden="1" x14ac:dyDescent="0.3">
      <c r="A191" s="243"/>
      <c r="B191" s="243"/>
      <c r="C191" s="246"/>
      <c r="D191" s="247"/>
      <c r="E191" s="250"/>
      <c r="F191" s="253"/>
      <c r="G191" s="250"/>
      <c r="H191" s="256"/>
      <c r="I191" s="257"/>
      <c r="J191" s="260"/>
      <c r="K191" s="261"/>
      <c r="L191" s="262"/>
      <c r="M191" s="263"/>
      <c r="N191" s="262">
        <f>IF(NOT(ISERROR(MATCH(M191,_xlfn.ANCHORARRAY(H199),0))),L201&amp;"Por favor no seleccionar los criterios de impacto",M191)</f>
        <v>0</v>
      </c>
      <c r="O191" s="261"/>
      <c r="P191" s="262"/>
      <c r="Q191" s="264"/>
      <c r="R191" s="119">
        <v>6</v>
      </c>
      <c r="S191" s="146"/>
      <c r="T191" s="123" t="str">
        <f t="shared" si="254"/>
        <v/>
      </c>
      <c r="U191" s="124"/>
      <c r="V191" s="124"/>
      <c r="W191" s="125" t="str">
        <f t="shared" si="249"/>
        <v/>
      </c>
      <c r="X191" s="124"/>
      <c r="Y191" s="124"/>
      <c r="Z191" s="124"/>
      <c r="AA191" s="126" t="str">
        <f t="shared" si="255"/>
        <v/>
      </c>
      <c r="AB191" s="127" t="str">
        <f t="shared" si="250"/>
        <v/>
      </c>
      <c r="AC191" s="125" t="str">
        <f t="shared" si="251"/>
        <v/>
      </c>
      <c r="AD191" s="127" t="str">
        <f t="shared" si="252"/>
        <v/>
      </c>
      <c r="AE191" s="125" t="str">
        <f t="shared" si="256"/>
        <v/>
      </c>
      <c r="AF191" s="128" t="str">
        <f t="shared" si="257"/>
        <v/>
      </c>
      <c r="AG191" s="124"/>
      <c r="AH191" s="148"/>
      <c r="AI191" s="120"/>
      <c r="AJ191" s="121"/>
      <c r="AK191" s="131"/>
      <c r="AL191" s="131"/>
      <c r="AM191" s="120"/>
      <c r="AN191" s="121"/>
      <c r="AO191" s="257"/>
    </row>
    <row r="192" spans="1:41" hidden="1" x14ac:dyDescent="0.3">
      <c r="A192" s="243"/>
      <c r="B192" s="243"/>
      <c r="C192" s="244">
        <v>31</v>
      </c>
      <c r="D192" s="247"/>
      <c r="E192" s="248"/>
      <c r="F192" s="251"/>
      <c r="G192" s="248"/>
      <c r="H192" s="254"/>
      <c r="I192" s="257"/>
      <c r="J192" s="258"/>
      <c r="K192" s="261" t="str">
        <f t="shared" ref="K192:K264" si="258">IF(J192&lt;=0,"",IF(J192&lt;=2,"Muy Baja",IF(J192&lt;=24,"Baja",IF(J192&lt;=500,"Media",IF(J192&lt;=5000,"Alta","Muy Alta")))))</f>
        <v/>
      </c>
      <c r="L192" s="262" t="str">
        <f>IF(K192="","",IF(K192="Muy Baja",0.2,IF(K192="Baja",0.4,IF(K192="Media",0.6,IF(K192="Alta",0.8,IF(K192="Muy Alta",1,))))))</f>
        <v/>
      </c>
      <c r="M192" s="263"/>
      <c r="N192" s="262">
        <f>IF(NOT(ISERROR(MATCH(M192,'Tabla Impacto'!$B$221:$B$223,0))),'Tabla Impacto'!$F$223&amp;"Por favor no seleccionar los criterios de impacto(Afectación Económica o presupuestal y Pérdida Reputacional)",M192)</f>
        <v>0</v>
      </c>
      <c r="O192" s="261" t="str">
        <f>IF(OR(N192='Tabla Impacto'!$C$11,N192='Tabla Impacto'!$D$11),"Leve",IF(OR(N192='Tabla Impacto'!$C$12,N192='Tabla Impacto'!$D$12),"Menor",IF(OR(N192='Tabla Impacto'!$C$13,N192='Tabla Impacto'!$D$13),"Moderado",IF(OR(N192='Tabla Impacto'!$C$14,N192='Tabla Impacto'!$D$14),"Mayor",IF(OR(N192='Tabla Impacto'!$C$15,N192='Tabla Impacto'!$D$15),"Catastrófico","")))))</f>
        <v/>
      </c>
      <c r="P192" s="262" t="str">
        <f>IF(O192="","",IF(O192="Leve",0.2,IF(O192="Menor",0.4,IF(O192="Moderado",0.6,IF(O192="Mayor",0.8,IF(O192="Catastrófico",1,))))))</f>
        <v/>
      </c>
      <c r="Q192" s="264" t="str">
        <f>IF(OR(AND(K192="Muy Baja",O192="Leve"),AND(K192="Muy Baja",O192="Menor"),AND(K192="Baja",O192="Leve")),"Bajo",IF(OR(AND(K192="Muy baja",O192="Moderado"),AND(K192="Baja",O192="Menor"),AND(K192="Baja",O192="Moderado"),AND(K192="Media",O192="Leve"),AND(K192="Media",O192="Menor"),AND(K192="Media",O192="Moderado"),AND(K192="Alta",O192="Leve"),AND(K192="Alta",O192="Menor")),"Moderado",IF(OR(AND(K192="Muy Baja",O192="Mayor"),AND(K192="Baja",O192="Mayor"),AND(K192="Media",O192="Mayor"),AND(K192="Alta",O192="Moderado"),AND(K192="Alta",O192="Mayor"),AND(K192="Muy Alta",O192="Leve"),AND(K192="Muy Alta",O192="Menor"),AND(K192="Muy Alta",O192="Moderado"),AND(K192="Muy Alta",O192="Mayor")),"Alto",IF(OR(AND(K192="Muy Baja",O192="Catastrófico"),AND(K192="Baja",O192="Catastrófico"),AND(K192="Media",O192="Catastrófico"),AND(K192="Alta",O192="Catastrófico"),AND(K192="Muy Alta",O192="Catastrófico")),"Extremo",""))))</f>
        <v/>
      </c>
      <c r="R192" s="119">
        <v>1</v>
      </c>
      <c r="S192" s="146"/>
      <c r="T192" s="123" t="str">
        <f>IF(OR(U192="Preventivo",U192="Detectivo"),"Probabilidad",IF(U192="Correctivo","Impacto",""))</f>
        <v/>
      </c>
      <c r="U192" s="124"/>
      <c r="V192" s="124"/>
      <c r="W192" s="125" t="str">
        <f>IF(AND(U192="Preventivo",V192="Automático"),"50%",IF(AND(U192="Preventivo",V192="Manual"),"40%",IF(AND(U192="Detectivo",V192="Automático"),"40%",IF(AND(U192="Detectivo",V192="Manual"),"30%",IF(AND(U192="Correctivo",V192="Automático"),"35%",IF(AND(U192="Correctivo",V192="Manual"),"25%",""))))))</f>
        <v/>
      </c>
      <c r="X192" s="124"/>
      <c r="Y192" s="124"/>
      <c r="Z192" s="124"/>
      <c r="AA192" s="126" t="str">
        <f>IFERROR(IF(T192="Probabilidad",(L192-(+L192*W192)),IF(T192="Impacto",L192,"")),"")</f>
        <v/>
      </c>
      <c r="AB192" s="127" t="str">
        <f>IFERROR(IF(AA192="","",IF(AA192&lt;=0.2,"Muy Baja",IF(AA192&lt;=0.4,"Baja",IF(AA192&lt;=0.6,"Media",IF(AA192&lt;=0.8,"Alta","Muy Alta"))))),"")</f>
        <v/>
      </c>
      <c r="AC192" s="125" t="str">
        <f>+AA192</f>
        <v/>
      </c>
      <c r="AD192" s="127" t="str">
        <f>IFERROR(IF(AE192="","",IF(AE192&lt;=0.2,"Leve",IF(AE192&lt;=0.4,"Menor",IF(AE192&lt;=0.6,"Moderado",IF(AE192&lt;=0.8,"Mayor","Catastrófico"))))),"")</f>
        <v/>
      </c>
      <c r="AE192" s="125" t="str">
        <f>IFERROR(IF(T192="Impacto",(P192-(+P192*W192)),IF(T192="Probabilidad",P192,"")),"")</f>
        <v/>
      </c>
      <c r="AF192" s="128" t="str">
        <f>IFERROR(IF(OR(AND(AB192="Muy Baja",AD192="Leve"),AND(AB192="Muy Baja",AD192="Menor"),AND(AB192="Baja",AD192="Leve")),"Bajo",IF(OR(AND(AB192="Muy baja",AD192="Moderado"),AND(AB192="Baja",AD192="Menor"),AND(AB192="Baja",AD192="Moderado"),AND(AB192="Media",AD192="Leve"),AND(AB192="Media",AD192="Menor"),AND(AB192="Media",AD192="Moderado"),AND(AB192="Alta",AD192="Leve"),AND(AB192="Alta",AD192="Menor")),"Moderado",IF(OR(AND(AB192="Muy Baja",AD192="Mayor"),AND(AB192="Baja",AD192="Mayor"),AND(AB192="Media",AD192="Mayor"),AND(AB192="Alta",AD192="Moderado"),AND(AB192="Alta",AD192="Mayor"),AND(AB192="Muy Alta",AD192="Leve"),AND(AB192="Muy Alta",AD192="Menor"),AND(AB192="Muy Alta",AD192="Moderado"),AND(AB192="Muy Alta",AD192="Mayor")),"Alto",IF(OR(AND(AB192="Muy Baja",AD192="Catastrófico"),AND(AB192="Baja",AD192="Catastrófico"),AND(AB192="Media",AD192="Catastrófico"),AND(AB192="Alta",AD192="Catastrófico"),AND(AB192="Muy Alta",AD192="Catastrófico")),"Extremo","")))),"")</f>
        <v/>
      </c>
      <c r="AG192" s="124"/>
      <c r="AH192" s="148"/>
      <c r="AI192" s="148"/>
      <c r="AJ192" s="148"/>
      <c r="AK192" s="151"/>
      <c r="AL192" s="131"/>
      <c r="AM192" s="120"/>
      <c r="AN192" s="121"/>
      <c r="AO192" s="257" t="s">
        <v>230</v>
      </c>
    </row>
    <row r="193" spans="1:41" hidden="1" x14ac:dyDescent="0.3">
      <c r="A193" s="243"/>
      <c r="B193" s="243"/>
      <c r="C193" s="245"/>
      <c r="D193" s="247"/>
      <c r="E193" s="249"/>
      <c r="F193" s="252"/>
      <c r="G193" s="249"/>
      <c r="H193" s="255"/>
      <c r="I193" s="257"/>
      <c r="J193" s="259"/>
      <c r="K193" s="261"/>
      <c r="L193" s="262"/>
      <c r="M193" s="263"/>
      <c r="N193" s="262">
        <f>IF(NOT(ISERROR(MATCH(M193,_xlfn.ANCHORARRAY(H201),0))),L203&amp;"Por favor no seleccionar los criterios de impacto",M193)</f>
        <v>0</v>
      </c>
      <c r="O193" s="261"/>
      <c r="P193" s="262"/>
      <c r="Q193" s="264"/>
      <c r="R193" s="119">
        <v>2</v>
      </c>
      <c r="S193" s="146"/>
      <c r="T193" s="123" t="str">
        <f>IF(OR(U193="Preventivo",U193="Detectivo"),"Probabilidad",IF(U193="Correctivo","Impacto",""))</f>
        <v/>
      </c>
      <c r="U193" s="124"/>
      <c r="V193" s="124"/>
      <c r="W193" s="125" t="str">
        <f t="shared" ref="W193:W197" si="259">IF(AND(U193="Preventivo",V193="Automático"),"50%",IF(AND(U193="Preventivo",V193="Manual"),"40%",IF(AND(U193="Detectivo",V193="Automático"),"40%",IF(AND(U193="Detectivo",V193="Manual"),"30%",IF(AND(U193="Correctivo",V193="Automático"),"35%",IF(AND(U193="Correctivo",V193="Manual"),"25%",""))))))</f>
        <v/>
      </c>
      <c r="X193" s="124"/>
      <c r="Y193" s="124"/>
      <c r="Z193" s="124"/>
      <c r="AA193" s="126" t="str">
        <f>IFERROR(IF(AND(T192="Probabilidad",T193="Probabilidad"),(AC192-(+AC192*W193)),IF(T193="Probabilidad",(L192-(+L192*W193)),IF(T193="Impacto",AC192,""))),"")</f>
        <v/>
      </c>
      <c r="AB193" s="127" t="str">
        <f t="shared" ref="AB193:AB197" si="260">IFERROR(IF(AA193="","",IF(AA193&lt;=0.2,"Muy Baja",IF(AA193&lt;=0.4,"Baja",IF(AA193&lt;=0.6,"Media",IF(AA193&lt;=0.8,"Alta","Muy Alta"))))),"")</f>
        <v/>
      </c>
      <c r="AC193" s="125" t="str">
        <f t="shared" ref="AC193:AC197" si="261">+AA193</f>
        <v/>
      </c>
      <c r="AD193" s="127" t="str">
        <f t="shared" ref="AD193:AD197" si="262">IFERROR(IF(AE193="","",IF(AE193&lt;=0.2,"Leve",IF(AE193&lt;=0.4,"Menor",IF(AE193&lt;=0.6,"Moderado",IF(AE193&lt;=0.8,"Mayor","Catastrófico"))))),"")</f>
        <v/>
      </c>
      <c r="AE193" s="125" t="str">
        <f>IFERROR(IF(AND(T192="Impacto",T193="Impacto"),(AE186-(+AE186*W193)),IF(T193="Impacto",($P$72-(+$P$72*W193)),IF(T193="Probabilidad",AE186,""))),"")</f>
        <v/>
      </c>
      <c r="AF193" s="128" t="str">
        <f t="shared" ref="AF193:AF194" si="263">IFERROR(IF(OR(AND(AB193="Muy Baja",AD193="Leve"),AND(AB193="Muy Baja",AD193="Menor"),AND(AB193="Baja",AD193="Leve")),"Bajo",IF(OR(AND(AB193="Muy baja",AD193="Moderado"),AND(AB193="Baja",AD193="Menor"),AND(AB193="Baja",AD193="Moderado"),AND(AB193="Media",AD193="Leve"),AND(AB193="Media",AD193="Menor"),AND(AB193="Media",AD193="Moderado"),AND(AB193="Alta",AD193="Leve"),AND(AB193="Alta",AD193="Menor")),"Moderado",IF(OR(AND(AB193="Muy Baja",AD193="Mayor"),AND(AB193="Baja",AD193="Mayor"),AND(AB193="Media",AD193="Mayor"),AND(AB193="Alta",AD193="Moderado"),AND(AB193="Alta",AD193="Mayor"),AND(AB193="Muy Alta",AD193="Leve"),AND(AB193="Muy Alta",AD193="Menor"),AND(AB193="Muy Alta",AD193="Moderado"),AND(AB193="Muy Alta",AD193="Mayor")),"Alto",IF(OR(AND(AB193="Muy Baja",AD193="Catastrófico"),AND(AB193="Baja",AD193="Catastrófico"),AND(AB193="Media",AD193="Catastrófico"),AND(AB193="Alta",AD193="Catastrófico"),AND(AB193="Muy Alta",AD193="Catastrófico")),"Extremo","")))),"")</f>
        <v/>
      </c>
      <c r="AG193" s="124"/>
      <c r="AH193" s="148"/>
      <c r="AI193" s="148"/>
      <c r="AJ193" s="148"/>
      <c r="AK193" s="151"/>
      <c r="AL193" s="131"/>
      <c r="AM193" s="120"/>
      <c r="AN193" s="121"/>
      <c r="AO193" s="257"/>
    </row>
    <row r="194" spans="1:41" hidden="1" x14ac:dyDescent="0.3">
      <c r="A194" s="243"/>
      <c r="B194" s="243"/>
      <c r="C194" s="245"/>
      <c r="D194" s="247"/>
      <c r="E194" s="249"/>
      <c r="F194" s="252"/>
      <c r="G194" s="249"/>
      <c r="H194" s="255"/>
      <c r="I194" s="257"/>
      <c r="J194" s="259"/>
      <c r="K194" s="261"/>
      <c r="L194" s="262"/>
      <c r="M194" s="263"/>
      <c r="N194" s="262">
        <f>IF(NOT(ISERROR(MATCH(M194,_xlfn.ANCHORARRAY(H202),0))),L210&amp;"Por favor no seleccionar los criterios de impacto",M194)</f>
        <v>0</v>
      </c>
      <c r="O194" s="261"/>
      <c r="P194" s="262"/>
      <c r="Q194" s="264"/>
      <c r="R194" s="119">
        <v>3</v>
      </c>
      <c r="S194" s="147"/>
      <c r="T194" s="123" t="str">
        <f>IF(OR(U194="Preventivo",U194="Detectivo"),"Probabilidad",IF(U194="Correctivo","Impacto",""))</f>
        <v/>
      </c>
      <c r="U194" s="124"/>
      <c r="V194" s="124"/>
      <c r="W194" s="125" t="str">
        <f t="shared" si="259"/>
        <v/>
      </c>
      <c r="X194" s="124"/>
      <c r="Y194" s="124"/>
      <c r="Z194" s="124"/>
      <c r="AA194" s="126" t="str">
        <f>IFERROR(IF(AND(T193="Probabilidad",T194="Probabilidad"),(AC193-(+AC193*W194)),IF(AND(T193="Impacto",T194="Probabilidad"),(AC192-(+AC192*W194)),IF(T194="Impacto",AC193,""))),"")</f>
        <v/>
      </c>
      <c r="AB194" s="127" t="str">
        <f t="shared" si="260"/>
        <v/>
      </c>
      <c r="AC194" s="125" t="str">
        <f t="shared" si="261"/>
        <v/>
      </c>
      <c r="AD194" s="127" t="str">
        <f t="shared" si="262"/>
        <v/>
      </c>
      <c r="AE194" s="125" t="str">
        <f>IFERROR(IF(AND(T193="Impacto",T194="Impacto"),(AE193-(+AE193*W194)),IF(AND(T193="Probabilidad",T194="Impacto"),(AE192-(+AE192*W194)),IF(T194="Probabilidad",AE193,""))),"")</f>
        <v/>
      </c>
      <c r="AF194" s="128" t="str">
        <f t="shared" si="263"/>
        <v/>
      </c>
      <c r="AG194" s="124"/>
      <c r="AH194" s="148"/>
      <c r="AI194" s="120"/>
      <c r="AJ194" s="121"/>
      <c r="AK194" s="131"/>
      <c r="AL194" s="131"/>
      <c r="AM194" s="120"/>
      <c r="AN194" s="121"/>
      <c r="AO194" s="257"/>
    </row>
    <row r="195" spans="1:41" hidden="1" x14ac:dyDescent="0.3">
      <c r="A195" s="243"/>
      <c r="B195" s="243"/>
      <c r="C195" s="245"/>
      <c r="D195" s="247"/>
      <c r="E195" s="249"/>
      <c r="F195" s="252"/>
      <c r="G195" s="249"/>
      <c r="H195" s="255"/>
      <c r="I195" s="257"/>
      <c r="J195" s="259"/>
      <c r="K195" s="261"/>
      <c r="L195" s="262"/>
      <c r="M195" s="263"/>
      <c r="N195" s="262">
        <f>IF(NOT(ISERROR(MATCH(M195,_xlfn.ANCHORARRAY(H203),0))),L211&amp;"Por favor no seleccionar los criterios de impacto",M195)</f>
        <v>0</v>
      </c>
      <c r="O195" s="261"/>
      <c r="P195" s="262"/>
      <c r="Q195" s="264"/>
      <c r="R195" s="119">
        <v>4</v>
      </c>
      <c r="S195" s="146"/>
      <c r="T195" s="123" t="str">
        <f t="shared" ref="T195:T197" si="264">IF(OR(U195="Preventivo",U195="Detectivo"),"Probabilidad",IF(U195="Correctivo","Impacto",""))</f>
        <v/>
      </c>
      <c r="U195" s="124"/>
      <c r="V195" s="124"/>
      <c r="W195" s="125" t="str">
        <f t="shared" si="259"/>
        <v/>
      </c>
      <c r="X195" s="124"/>
      <c r="Y195" s="124"/>
      <c r="Z195" s="124"/>
      <c r="AA195" s="126" t="str">
        <f t="shared" ref="AA195:AA197" si="265">IFERROR(IF(AND(T194="Probabilidad",T195="Probabilidad"),(AC194-(+AC194*W195)),IF(AND(T194="Impacto",T195="Probabilidad"),(AC193-(+AC193*W195)),IF(T195="Impacto",AC194,""))),"")</f>
        <v/>
      </c>
      <c r="AB195" s="127" t="str">
        <f t="shared" si="260"/>
        <v/>
      </c>
      <c r="AC195" s="125" t="str">
        <f t="shared" si="261"/>
        <v/>
      </c>
      <c r="AD195" s="127" t="str">
        <f t="shared" si="262"/>
        <v/>
      </c>
      <c r="AE195" s="125" t="str">
        <f t="shared" ref="AE195:AE197" si="266">IFERROR(IF(AND(T194="Impacto",T195="Impacto"),(AE194-(+AE194*W195)),IF(AND(T194="Probabilidad",T195="Impacto"),(AE193-(+AE193*W195)),IF(T195="Probabilidad",AE194,""))),"")</f>
        <v/>
      </c>
      <c r="AF195" s="128" t="str">
        <f>IFERROR(IF(OR(AND(AB195="Muy Baja",AD195="Leve"),AND(AB195="Muy Baja",AD195="Menor"),AND(AB195="Baja",AD195="Leve")),"Bajo",IF(OR(AND(AB195="Muy baja",AD195="Moderado"),AND(AB195="Baja",AD195="Menor"),AND(AB195="Baja",AD195="Moderado"),AND(AB195="Media",AD195="Leve"),AND(AB195="Media",AD195="Menor"),AND(AB195="Media",AD195="Moderado"),AND(AB195="Alta",AD195="Leve"),AND(AB195="Alta",AD195="Menor")),"Moderado",IF(OR(AND(AB195="Muy Baja",AD195="Mayor"),AND(AB195="Baja",AD195="Mayor"),AND(AB195="Media",AD195="Mayor"),AND(AB195="Alta",AD195="Moderado"),AND(AB195="Alta",AD195="Mayor"),AND(AB195="Muy Alta",AD195="Leve"),AND(AB195="Muy Alta",AD195="Menor"),AND(AB195="Muy Alta",AD195="Moderado"),AND(AB195="Muy Alta",AD195="Mayor")),"Alto",IF(OR(AND(AB195="Muy Baja",AD195="Catastrófico"),AND(AB195="Baja",AD195="Catastrófico"),AND(AB195="Media",AD195="Catastrófico"),AND(AB195="Alta",AD195="Catastrófico"),AND(AB195="Muy Alta",AD195="Catastrófico")),"Extremo","")))),"")</f>
        <v/>
      </c>
      <c r="AG195" s="124"/>
      <c r="AH195" s="148"/>
      <c r="AI195" s="120"/>
      <c r="AJ195" s="121"/>
      <c r="AK195" s="131"/>
      <c r="AL195" s="131"/>
      <c r="AM195" s="120"/>
      <c r="AN195" s="121"/>
      <c r="AO195" s="257"/>
    </row>
    <row r="196" spans="1:41" hidden="1" x14ac:dyDescent="0.3">
      <c r="A196" s="243"/>
      <c r="B196" s="243"/>
      <c r="C196" s="245"/>
      <c r="D196" s="247"/>
      <c r="E196" s="249"/>
      <c r="F196" s="252"/>
      <c r="G196" s="249"/>
      <c r="H196" s="255"/>
      <c r="I196" s="257"/>
      <c r="J196" s="259"/>
      <c r="K196" s="261"/>
      <c r="L196" s="262"/>
      <c r="M196" s="263"/>
      <c r="N196" s="262">
        <f>IF(NOT(ISERROR(MATCH(M196,_xlfn.ANCHORARRAY(H210),0))),L212&amp;"Por favor no seleccionar los criterios de impacto",M196)</f>
        <v>0</v>
      </c>
      <c r="O196" s="261"/>
      <c r="P196" s="262"/>
      <c r="Q196" s="264"/>
      <c r="R196" s="119">
        <v>5</v>
      </c>
      <c r="S196" s="146"/>
      <c r="T196" s="123" t="str">
        <f t="shared" si="264"/>
        <v/>
      </c>
      <c r="U196" s="124"/>
      <c r="V196" s="124"/>
      <c r="W196" s="125" t="str">
        <f t="shared" si="259"/>
        <v/>
      </c>
      <c r="X196" s="124"/>
      <c r="Y196" s="124"/>
      <c r="Z196" s="124"/>
      <c r="AA196" s="126" t="str">
        <f t="shared" si="265"/>
        <v/>
      </c>
      <c r="AB196" s="127" t="str">
        <f t="shared" si="260"/>
        <v/>
      </c>
      <c r="AC196" s="125" t="str">
        <f t="shared" si="261"/>
        <v/>
      </c>
      <c r="AD196" s="127" t="str">
        <f t="shared" si="262"/>
        <v/>
      </c>
      <c r="AE196" s="125" t="str">
        <f t="shared" si="266"/>
        <v/>
      </c>
      <c r="AF196" s="128" t="str">
        <f t="shared" ref="AF196:AF197" si="267">IFERROR(IF(OR(AND(AB196="Muy Baja",AD196="Leve"),AND(AB196="Muy Baja",AD196="Menor"),AND(AB196="Baja",AD196="Leve")),"Bajo",IF(OR(AND(AB196="Muy baja",AD196="Moderado"),AND(AB196="Baja",AD196="Menor"),AND(AB196="Baja",AD196="Moderado"),AND(AB196="Media",AD196="Leve"),AND(AB196="Media",AD196="Menor"),AND(AB196="Media",AD196="Moderado"),AND(AB196="Alta",AD196="Leve"),AND(AB196="Alta",AD196="Menor")),"Moderado",IF(OR(AND(AB196="Muy Baja",AD196="Mayor"),AND(AB196="Baja",AD196="Mayor"),AND(AB196="Media",AD196="Mayor"),AND(AB196="Alta",AD196="Moderado"),AND(AB196="Alta",AD196="Mayor"),AND(AB196="Muy Alta",AD196="Leve"),AND(AB196="Muy Alta",AD196="Menor"),AND(AB196="Muy Alta",AD196="Moderado"),AND(AB196="Muy Alta",AD196="Mayor")),"Alto",IF(OR(AND(AB196="Muy Baja",AD196="Catastrófico"),AND(AB196="Baja",AD196="Catastrófico"),AND(AB196="Media",AD196="Catastrófico"),AND(AB196="Alta",AD196="Catastrófico"),AND(AB196="Muy Alta",AD196="Catastrófico")),"Extremo","")))),"")</f>
        <v/>
      </c>
      <c r="AG196" s="124"/>
      <c r="AH196" s="148"/>
      <c r="AI196" s="120"/>
      <c r="AJ196" s="121"/>
      <c r="AK196" s="131"/>
      <c r="AL196" s="131"/>
      <c r="AM196" s="120"/>
      <c r="AN196" s="121"/>
      <c r="AO196" s="257"/>
    </row>
    <row r="197" spans="1:41" hidden="1" x14ac:dyDescent="0.3">
      <c r="A197" s="243"/>
      <c r="B197" s="243"/>
      <c r="C197" s="246"/>
      <c r="D197" s="247"/>
      <c r="E197" s="250"/>
      <c r="F197" s="253"/>
      <c r="G197" s="250"/>
      <c r="H197" s="256"/>
      <c r="I197" s="257"/>
      <c r="J197" s="260"/>
      <c r="K197" s="261"/>
      <c r="L197" s="262"/>
      <c r="M197" s="263"/>
      <c r="N197" s="262">
        <f>IF(NOT(ISERROR(MATCH(M197,_xlfn.ANCHORARRAY(H211),0))),L213&amp;"Por favor no seleccionar los criterios de impacto",M197)</f>
        <v>0</v>
      </c>
      <c r="O197" s="261"/>
      <c r="P197" s="262"/>
      <c r="Q197" s="264"/>
      <c r="R197" s="119">
        <v>6</v>
      </c>
      <c r="S197" s="146"/>
      <c r="T197" s="123" t="str">
        <f t="shared" si="264"/>
        <v/>
      </c>
      <c r="U197" s="124"/>
      <c r="V197" s="124"/>
      <c r="W197" s="125" t="str">
        <f t="shared" si="259"/>
        <v/>
      </c>
      <c r="X197" s="124"/>
      <c r="Y197" s="124"/>
      <c r="Z197" s="124"/>
      <c r="AA197" s="126" t="str">
        <f t="shared" si="265"/>
        <v/>
      </c>
      <c r="AB197" s="127" t="str">
        <f t="shared" si="260"/>
        <v/>
      </c>
      <c r="AC197" s="125" t="str">
        <f t="shared" si="261"/>
        <v/>
      </c>
      <c r="AD197" s="127" t="str">
        <f t="shared" si="262"/>
        <v/>
      </c>
      <c r="AE197" s="125" t="str">
        <f t="shared" si="266"/>
        <v/>
      </c>
      <c r="AF197" s="128" t="str">
        <f t="shared" si="267"/>
        <v/>
      </c>
      <c r="AG197" s="124"/>
      <c r="AH197" s="148"/>
      <c r="AI197" s="120"/>
      <c r="AJ197" s="121"/>
      <c r="AK197" s="131"/>
      <c r="AL197" s="131"/>
      <c r="AM197" s="120"/>
      <c r="AN197" s="121"/>
      <c r="AO197" s="257"/>
    </row>
    <row r="198" spans="1:41" hidden="1" x14ac:dyDescent="0.3">
      <c r="A198" s="243"/>
      <c r="B198" s="243"/>
      <c r="C198" s="244">
        <v>32</v>
      </c>
      <c r="D198" s="247"/>
      <c r="E198" s="248"/>
      <c r="F198" s="251"/>
      <c r="G198" s="248"/>
      <c r="H198" s="254"/>
      <c r="I198" s="257"/>
      <c r="J198" s="258"/>
      <c r="K198" s="261" t="str">
        <f t="shared" ref="K198:K270" si="268">IF(J198&lt;=0,"",IF(J198&lt;=2,"Muy Baja",IF(J198&lt;=24,"Baja",IF(J198&lt;=500,"Media",IF(J198&lt;=5000,"Alta","Muy Alta")))))</f>
        <v/>
      </c>
      <c r="L198" s="262" t="str">
        <f>IF(K198="","",IF(K198="Muy Baja",0.2,IF(K198="Baja",0.4,IF(K198="Media",0.6,IF(K198="Alta",0.8,IF(K198="Muy Alta",1,))))))</f>
        <v/>
      </c>
      <c r="M198" s="263"/>
      <c r="N198" s="262">
        <f>IF(NOT(ISERROR(MATCH(M198,'Tabla Impacto'!$B$221:$B$223,0))),'Tabla Impacto'!$F$223&amp;"Por favor no seleccionar los criterios de impacto(Afectación Económica o presupuestal y Pérdida Reputacional)",M198)</f>
        <v>0</v>
      </c>
      <c r="O198" s="261" t="str">
        <f>IF(OR(N198='Tabla Impacto'!$C$11,N198='Tabla Impacto'!$D$11),"Leve",IF(OR(N198='Tabla Impacto'!$C$12,N198='Tabla Impacto'!$D$12),"Menor",IF(OR(N198='Tabla Impacto'!$C$13,N198='Tabla Impacto'!$D$13),"Moderado",IF(OR(N198='Tabla Impacto'!$C$14,N198='Tabla Impacto'!$D$14),"Mayor",IF(OR(N198='Tabla Impacto'!$C$15,N198='Tabla Impacto'!$D$15),"Catastrófico","")))))</f>
        <v/>
      </c>
      <c r="P198" s="262" t="str">
        <f>IF(O198="","",IF(O198="Leve",0.2,IF(O198="Menor",0.4,IF(O198="Moderado",0.6,IF(O198="Mayor",0.8,IF(O198="Catastrófico",1,))))))</f>
        <v/>
      </c>
      <c r="Q198" s="264" t="str">
        <f>IF(OR(AND(K198="Muy Baja",O198="Leve"),AND(K198="Muy Baja",O198="Menor"),AND(K198="Baja",O198="Leve")),"Bajo",IF(OR(AND(K198="Muy baja",O198="Moderado"),AND(K198="Baja",O198="Menor"),AND(K198="Baja",O198="Moderado"),AND(K198="Media",O198="Leve"),AND(K198="Media",O198="Menor"),AND(K198="Media",O198="Moderado"),AND(K198="Alta",O198="Leve"),AND(K198="Alta",O198="Menor")),"Moderado",IF(OR(AND(K198="Muy Baja",O198="Mayor"),AND(K198="Baja",O198="Mayor"),AND(K198="Media",O198="Mayor"),AND(K198="Alta",O198="Moderado"),AND(K198="Alta",O198="Mayor"),AND(K198="Muy Alta",O198="Leve"),AND(K198="Muy Alta",O198="Menor"),AND(K198="Muy Alta",O198="Moderado"),AND(K198="Muy Alta",O198="Mayor")),"Alto",IF(OR(AND(K198="Muy Baja",O198="Catastrófico"),AND(K198="Baja",O198="Catastrófico"),AND(K198="Media",O198="Catastrófico"),AND(K198="Alta",O198="Catastrófico"),AND(K198="Muy Alta",O198="Catastrófico")),"Extremo",""))))</f>
        <v/>
      </c>
      <c r="R198" s="119">
        <v>1</v>
      </c>
      <c r="S198" s="146"/>
      <c r="T198" s="123" t="str">
        <f>IF(OR(U198="Preventivo",U198="Detectivo"),"Probabilidad",IF(U198="Correctivo","Impacto",""))</f>
        <v/>
      </c>
      <c r="U198" s="124"/>
      <c r="V198" s="124"/>
      <c r="W198" s="125" t="str">
        <f>IF(AND(U198="Preventivo",V198="Automático"),"50%",IF(AND(U198="Preventivo",V198="Manual"),"40%",IF(AND(U198="Detectivo",V198="Automático"),"40%",IF(AND(U198="Detectivo",V198="Manual"),"30%",IF(AND(U198="Correctivo",V198="Automático"),"35%",IF(AND(U198="Correctivo",V198="Manual"),"25%",""))))))</f>
        <v/>
      </c>
      <c r="X198" s="124"/>
      <c r="Y198" s="124"/>
      <c r="Z198" s="124"/>
      <c r="AA198" s="126" t="str">
        <f>IFERROR(IF(T198="Probabilidad",(L198-(+L198*W198)),IF(T198="Impacto",L198,"")),"")</f>
        <v/>
      </c>
      <c r="AB198" s="127" t="str">
        <f>IFERROR(IF(AA198="","",IF(AA198&lt;=0.2,"Muy Baja",IF(AA198&lt;=0.4,"Baja",IF(AA198&lt;=0.6,"Media",IF(AA198&lt;=0.8,"Alta","Muy Alta"))))),"")</f>
        <v/>
      </c>
      <c r="AC198" s="125" t="str">
        <f>+AA198</f>
        <v/>
      </c>
      <c r="AD198" s="127" t="str">
        <f>IFERROR(IF(AE198="","",IF(AE198&lt;=0.2,"Leve",IF(AE198&lt;=0.4,"Menor",IF(AE198&lt;=0.6,"Moderado",IF(AE198&lt;=0.8,"Mayor","Catastrófico"))))),"")</f>
        <v/>
      </c>
      <c r="AE198" s="125" t="str">
        <f>IFERROR(IF(T198="Impacto",(P198-(+P198*W198)),IF(T198="Probabilidad",P198,"")),"")</f>
        <v/>
      </c>
      <c r="AF198" s="128" t="str">
        <f>IFERROR(IF(OR(AND(AB198="Muy Baja",AD198="Leve"),AND(AB198="Muy Baja",AD198="Menor"),AND(AB198="Baja",AD198="Leve")),"Bajo",IF(OR(AND(AB198="Muy baja",AD198="Moderado"),AND(AB198="Baja",AD198="Menor"),AND(AB198="Baja",AD198="Moderado"),AND(AB198="Media",AD198="Leve"),AND(AB198="Media",AD198="Menor"),AND(AB198="Media",AD198="Moderado"),AND(AB198="Alta",AD198="Leve"),AND(AB198="Alta",AD198="Menor")),"Moderado",IF(OR(AND(AB198="Muy Baja",AD198="Mayor"),AND(AB198="Baja",AD198="Mayor"),AND(AB198="Media",AD198="Mayor"),AND(AB198="Alta",AD198="Moderado"),AND(AB198="Alta",AD198="Mayor"),AND(AB198="Muy Alta",AD198="Leve"),AND(AB198="Muy Alta",AD198="Menor"),AND(AB198="Muy Alta",AD198="Moderado"),AND(AB198="Muy Alta",AD198="Mayor")),"Alto",IF(OR(AND(AB198="Muy Baja",AD198="Catastrófico"),AND(AB198="Baja",AD198="Catastrófico"),AND(AB198="Media",AD198="Catastrófico"),AND(AB198="Alta",AD198="Catastrófico"),AND(AB198="Muy Alta",AD198="Catastrófico")),"Extremo","")))),"")</f>
        <v/>
      </c>
      <c r="AG198" s="124"/>
      <c r="AH198" s="148"/>
      <c r="AI198" s="148"/>
      <c r="AJ198" s="148"/>
      <c r="AK198" s="151"/>
      <c r="AL198" s="131"/>
      <c r="AM198" s="120"/>
      <c r="AN198" s="121"/>
      <c r="AO198" s="257" t="s">
        <v>230</v>
      </c>
    </row>
    <row r="199" spans="1:41" hidden="1" x14ac:dyDescent="0.3">
      <c r="A199" s="243"/>
      <c r="B199" s="243"/>
      <c r="C199" s="245"/>
      <c r="D199" s="247"/>
      <c r="E199" s="249"/>
      <c r="F199" s="252"/>
      <c r="G199" s="249"/>
      <c r="H199" s="255"/>
      <c r="I199" s="257"/>
      <c r="J199" s="259"/>
      <c r="K199" s="261"/>
      <c r="L199" s="262"/>
      <c r="M199" s="263"/>
      <c r="N199" s="262">
        <f>IF(NOT(ISERROR(MATCH(M199,_xlfn.ANCHORARRAY(H213),0))),L215&amp;"Por favor no seleccionar los criterios de impacto",M199)</f>
        <v>0</v>
      </c>
      <c r="O199" s="261"/>
      <c r="P199" s="262"/>
      <c r="Q199" s="264"/>
      <c r="R199" s="119">
        <v>2</v>
      </c>
      <c r="S199" s="146"/>
      <c r="T199" s="123" t="str">
        <f>IF(OR(U199="Preventivo",U199="Detectivo"),"Probabilidad",IF(U199="Correctivo","Impacto",""))</f>
        <v/>
      </c>
      <c r="U199" s="124"/>
      <c r="V199" s="124"/>
      <c r="W199" s="125" t="str">
        <f t="shared" ref="W199:W203" si="269">IF(AND(U199="Preventivo",V199="Automático"),"50%",IF(AND(U199="Preventivo",V199="Manual"),"40%",IF(AND(U199="Detectivo",V199="Automático"),"40%",IF(AND(U199="Detectivo",V199="Manual"),"30%",IF(AND(U199="Correctivo",V199="Automático"),"35%",IF(AND(U199="Correctivo",V199="Manual"),"25%",""))))))</f>
        <v/>
      </c>
      <c r="X199" s="124"/>
      <c r="Y199" s="124"/>
      <c r="Z199" s="124"/>
      <c r="AA199" s="126" t="str">
        <f>IFERROR(IF(AND(T198="Probabilidad",T199="Probabilidad"),(AC198-(+AC198*W199)),IF(T199="Probabilidad",(L198-(+L198*W199)),IF(T199="Impacto",AC198,""))),"")</f>
        <v/>
      </c>
      <c r="AB199" s="127" t="str">
        <f t="shared" ref="AB199:AB203" si="270">IFERROR(IF(AA199="","",IF(AA199&lt;=0.2,"Muy Baja",IF(AA199&lt;=0.4,"Baja",IF(AA199&lt;=0.6,"Media",IF(AA199&lt;=0.8,"Alta","Muy Alta"))))),"")</f>
        <v/>
      </c>
      <c r="AC199" s="125" t="str">
        <f t="shared" ref="AC199:AC203" si="271">+AA199</f>
        <v/>
      </c>
      <c r="AD199" s="127" t="str">
        <f t="shared" ref="AD199:AD203" si="272">IFERROR(IF(AE199="","",IF(AE199&lt;=0.2,"Leve",IF(AE199&lt;=0.4,"Menor",IF(AE199&lt;=0.6,"Moderado",IF(AE199&lt;=0.8,"Mayor","Catastrófico"))))),"")</f>
        <v/>
      </c>
      <c r="AE199" s="125" t="str">
        <f>IFERROR(IF(AND(T198="Impacto",T199="Impacto"),(AE192-(+AE192*W199)),IF(T199="Impacto",($P$72-(+$P$72*W199)),IF(T199="Probabilidad",AE192,""))),"")</f>
        <v/>
      </c>
      <c r="AF199" s="128" t="str">
        <f t="shared" ref="AF199:AF200" si="273">IFERROR(IF(OR(AND(AB199="Muy Baja",AD199="Leve"),AND(AB199="Muy Baja",AD199="Menor"),AND(AB199="Baja",AD199="Leve")),"Bajo",IF(OR(AND(AB199="Muy baja",AD199="Moderado"),AND(AB199="Baja",AD199="Menor"),AND(AB199="Baja",AD199="Moderado"),AND(AB199="Media",AD199="Leve"),AND(AB199="Media",AD199="Menor"),AND(AB199="Media",AD199="Moderado"),AND(AB199="Alta",AD199="Leve"),AND(AB199="Alta",AD199="Menor")),"Moderado",IF(OR(AND(AB199="Muy Baja",AD199="Mayor"),AND(AB199="Baja",AD199="Mayor"),AND(AB199="Media",AD199="Mayor"),AND(AB199="Alta",AD199="Moderado"),AND(AB199="Alta",AD199="Mayor"),AND(AB199="Muy Alta",AD199="Leve"),AND(AB199="Muy Alta",AD199="Menor"),AND(AB199="Muy Alta",AD199="Moderado"),AND(AB199="Muy Alta",AD199="Mayor")),"Alto",IF(OR(AND(AB199="Muy Baja",AD199="Catastrófico"),AND(AB199="Baja",AD199="Catastrófico"),AND(AB199="Media",AD199="Catastrófico"),AND(AB199="Alta",AD199="Catastrófico"),AND(AB199="Muy Alta",AD199="Catastrófico")),"Extremo","")))),"")</f>
        <v/>
      </c>
      <c r="AG199" s="124"/>
      <c r="AH199" s="148"/>
      <c r="AI199" s="148"/>
      <c r="AJ199" s="148"/>
      <c r="AK199" s="151"/>
      <c r="AL199" s="131"/>
      <c r="AM199" s="120"/>
      <c r="AN199" s="121"/>
      <c r="AO199" s="257"/>
    </row>
    <row r="200" spans="1:41" hidden="1" x14ac:dyDescent="0.3">
      <c r="A200" s="243"/>
      <c r="B200" s="243"/>
      <c r="C200" s="245"/>
      <c r="D200" s="247"/>
      <c r="E200" s="249"/>
      <c r="F200" s="252"/>
      <c r="G200" s="249"/>
      <c r="H200" s="255"/>
      <c r="I200" s="257"/>
      <c r="J200" s="259"/>
      <c r="K200" s="261"/>
      <c r="L200" s="262"/>
      <c r="M200" s="263"/>
      <c r="N200" s="262">
        <f>IF(NOT(ISERROR(MATCH(M200,_xlfn.ANCHORARRAY(H214),0))),L216&amp;"Por favor no seleccionar los criterios de impacto",M200)</f>
        <v>0</v>
      </c>
      <c r="O200" s="261"/>
      <c r="P200" s="262"/>
      <c r="Q200" s="264"/>
      <c r="R200" s="119">
        <v>3</v>
      </c>
      <c r="S200" s="146"/>
      <c r="T200" s="123" t="str">
        <f>IF(OR(U200="Preventivo",U200="Detectivo"),"Probabilidad",IF(U200="Correctivo","Impacto",""))</f>
        <v/>
      </c>
      <c r="U200" s="124"/>
      <c r="V200" s="124"/>
      <c r="W200" s="125" t="str">
        <f t="shared" si="269"/>
        <v/>
      </c>
      <c r="X200" s="124"/>
      <c r="Y200" s="124"/>
      <c r="Z200" s="124"/>
      <c r="AA200" s="126" t="str">
        <f>IFERROR(IF(AND(T199="Probabilidad",T200="Probabilidad"),(AC199-(+AC199*W200)),IF(AND(T199="Impacto",T200="Probabilidad"),(AC198-(+AC198*W200)),IF(T200="Impacto",AC199,""))),"")</f>
        <v/>
      </c>
      <c r="AB200" s="127" t="str">
        <f t="shared" si="270"/>
        <v/>
      </c>
      <c r="AC200" s="125" t="str">
        <f t="shared" si="271"/>
        <v/>
      </c>
      <c r="AD200" s="127" t="str">
        <f t="shared" si="272"/>
        <v/>
      </c>
      <c r="AE200" s="125" t="str">
        <f>IFERROR(IF(AND(T199="Impacto",T200="Impacto"),(AE199-(+AE199*W200)),IF(AND(T199="Probabilidad",T200="Impacto"),(AE198-(+AE198*W200)),IF(T200="Probabilidad",AE199,""))),"")</f>
        <v/>
      </c>
      <c r="AF200" s="128" t="str">
        <f t="shared" si="273"/>
        <v/>
      </c>
      <c r="AG200" s="124"/>
      <c r="AH200" s="148"/>
      <c r="AI200" s="148"/>
      <c r="AJ200" s="148"/>
      <c r="AK200" s="164"/>
      <c r="AL200" s="131"/>
      <c r="AM200" s="120"/>
      <c r="AN200" s="121"/>
      <c r="AO200" s="257"/>
    </row>
    <row r="201" spans="1:41" hidden="1" x14ac:dyDescent="0.3">
      <c r="A201" s="243"/>
      <c r="B201" s="243"/>
      <c r="C201" s="245"/>
      <c r="D201" s="247"/>
      <c r="E201" s="249"/>
      <c r="F201" s="252"/>
      <c r="G201" s="249"/>
      <c r="H201" s="255"/>
      <c r="I201" s="257"/>
      <c r="J201" s="259"/>
      <c r="K201" s="261"/>
      <c r="L201" s="262"/>
      <c r="M201" s="263"/>
      <c r="N201" s="262">
        <f>IF(NOT(ISERROR(MATCH(M201,_xlfn.ANCHORARRAY(H215),0))),L217&amp;"Por favor no seleccionar los criterios de impacto",M201)</f>
        <v>0</v>
      </c>
      <c r="O201" s="261"/>
      <c r="P201" s="262"/>
      <c r="Q201" s="264"/>
      <c r="R201" s="119">
        <v>4</v>
      </c>
      <c r="S201" s="146"/>
      <c r="T201" s="123" t="str">
        <f t="shared" ref="T201:T203" si="274">IF(OR(U201="Preventivo",U201="Detectivo"),"Probabilidad",IF(U201="Correctivo","Impacto",""))</f>
        <v/>
      </c>
      <c r="U201" s="124"/>
      <c r="V201" s="124"/>
      <c r="W201" s="125" t="str">
        <f t="shared" si="269"/>
        <v/>
      </c>
      <c r="X201" s="124"/>
      <c r="Y201" s="124"/>
      <c r="Z201" s="124"/>
      <c r="AA201" s="126" t="str">
        <f t="shared" ref="AA201:AA203" si="275">IFERROR(IF(AND(T200="Probabilidad",T201="Probabilidad"),(AC200-(+AC200*W201)),IF(AND(T200="Impacto",T201="Probabilidad"),(AC199-(+AC199*W201)),IF(T201="Impacto",AC200,""))),"")</f>
        <v/>
      </c>
      <c r="AB201" s="127" t="str">
        <f t="shared" si="270"/>
        <v/>
      </c>
      <c r="AC201" s="125" t="str">
        <f t="shared" si="271"/>
        <v/>
      </c>
      <c r="AD201" s="127" t="str">
        <f t="shared" si="272"/>
        <v/>
      </c>
      <c r="AE201" s="125" t="str">
        <f t="shared" ref="AE201:AE203" si="276">IFERROR(IF(AND(T200="Impacto",T201="Impacto"),(AE200-(+AE200*W201)),IF(AND(T200="Probabilidad",T201="Impacto"),(AE199-(+AE199*W201)),IF(T201="Probabilidad",AE200,""))),"")</f>
        <v/>
      </c>
      <c r="AF201" s="128" t="str">
        <f>IFERROR(IF(OR(AND(AB201="Muy Baja",AD201="Leve"),AND(AB201="Muy Baja",AD201="Menor"),AND(AB201="Baja",AD201="Leve")),"Bajo",IF(OR(AND(AB201="Muy baja",AD201="Moderado"),AND(AB201="Baja",AD201="Menor"),AND(AB201="Baja",AD201="Moderado"),AND(AB201="Media",AD201="Leve"),AND(AB201="Media",AD201="Menor"),AND(AB201="Media",AD201="Moderado"),AND(AB201="Alta",AD201="Leve"),AND(AB201="Alta",AD201="Menor")),"Moderado",IF(OR(AND(AB201="Muy Baja",AD201="Mayor"),AND(AB201="Baja",AD201="Mayor"),AND(AB201="Media",AD201="Mayor"),AND(AB201="Alta",AD201="Moderado"),AND(AB201="Alta",AD201="Mayor"),AND(AB201="Muy Alta",AD201="Leve"),AND(AB201="Muy Alta",AD201="Menor"),AND(AB201="Muy Alta",AD201="Moderado"),AND(AB201="Muy Alta",AD201="Mayor")),"Alto",IF(OR(AND(AB201="Muy Baja",AD201="Catastrófico"),AND(AB201="Baja",AD201="Catastrófico"),AND(AB201="Media",AD201="Catastrófico"),AND(AB201="Alta",AD201="Catastrófico"),AND(AB201="Muy Alta",AD201="Catastrófico")),"Extremo","")))),"")</f>
        <v/>
      </c>
      <c r="AG201" s="124"/>
      <c r="AH201" s="148"/>
      <c r="AI201" s="148"/>
      <c r="AJ201" s="148"/>
      <c r="AK201" s="139"/>
      <c r="AL201" s="131"/>
      <c r="AM201" s="120"/>
      <c r="AN201" s="121"/>
      <c r="AO201" s="257"/>
    </row>
    <row r="202" spans="1:41" hidden="1" x14ac:dyDescent="0.3">
      <c r="A202" s="243"/>
      <c r="B202" s="243"/>
      <c r="C202" s="245"/>
      <c r="D202" s="247"/>
      <c r="E202" s="249"/>
      <c r="F202" s="252"/>
      <c r="G202" s="249"/>
      <c r="H202" s="255"/>
      <c r="I202" s="257"/>
      <c r="J202" s="259"/>
      <c r="K202" s="261"/>
      <c r="L202" s="262"/>
      <c r="M202" s="263"/>
      <c r="N202" s="262">
        <f>IF(NOT(ISERROR(MATCH(M202,_xlfn.ANCHORARRAY(H216),0))),L218&amp;"Por favor no seleccionar los criterios de impacto",M202)</f>
        <v>0</v>
      </c>
      <c r="O202" s="261"/>
      <c r="P202" s="262"/>
      <c r="Q202" s="264"/>
      <c r="R202" s="119">
        <v>5</v>
      </c>
      <c r="S202" s="146"/>
      <c r="T202" s="123" t="str">
        <f t="shared" si="274"/>
        <v/>
      </c>
      <c r="U202" s="124"/>
      <c r="V202" s="124"/>
      <c r="W202" s="125" t="str">
        <f t="shared" si="269"/>
        <v/>
      </c>
      <c r="X202" s="124"/>
      <c r="Y202" s="124"/>
      <c r="Z202" s="124"/>
      <c r="AA202" s="126" t="str">
        <f t="shared" si="275"/>
        <v/>
      </c>
      <c r="AB202" s="127" t="str">
        <f t="shared" si="270"/>
        <v/>
      </c>
      <c r="AC202" s="125" t="str">
        <f t="shared" si="271"/>
        <v/>
      </c>
      <c r="AD202" s="127" t="str">
        <f t="shared" si="272"/>
        <v/>
      </c>
      <c r="AE202" s="125" t="str">
        <f t="shared" si="276"/>
        <v/>
      </c>
      <c r="AF202" s="128" t="str">
        <f t="shared" ref="AF202:AF203" si="277">IFERROR(IF(OR(AND(AB202="Muy Baja",AD202="Leve"),AND(AB202="Muy Baja",AD202="Menor"),AND(AB202="Baja",AD202="Leve")),"Bajo",IF(OR(AND(AB202="Muy baja",AD202="Moderado"),AND(AB202="Baja",AD202="Menor"),AND(AB202="Baja",AD202="Moderado"),AND(AB202="Media",AD202="Leve"),AND(AB202="Media",AD202="Menor"),AND(AB202="Media",AD202="Moderado"),AND(AB202="Alta",AD202="Leve"),AND(AB202="Alta",AD202="Menor")),"Moderado",IF(OR(AND(AB202="Muy Baja",AD202="Mayor"),AND(AB202="Baja",AD202="Mayor"),AND(AB202="Media",AD202="Mayor"),AND(AB202="Alta",AD202="Moderado"),AND(AB202="Alta",AD202="Mayor"),AND(AB202="Muy Alta",AD202="Leve"),AND(AB202="Muy Alta",AD202="Menor"),AND(AB202="Muy Alta",AD202="Moderado"),AND(AB202="Muy Alta",AD202="Mayor")),"Alto",IF(OR(AND(AB202="Muy Baja",AD202="Catastrófico"),AND(AB202="Baja",AD202="Catastrófico"),AND(AB202="Media",AD202="Catastrófico"),AND(AB202="Alta",AD202="Catastrófico"),AND(AB202="Muy Alta",AD202="Catastrófico")),"Extremo","")))),"")</f>
        <v/>
      </c>
      <c r="AG202" s="124"/>
      <c r="AH202" s="148"/>
      <c r="AI202" s="148"/>
      <c r="AJ202" s="148"/>
      <c r="AK202" s="139"/>
      <c r="AL202" s="131"/>
      <c r="AM202" s="120"/>
      <c r="AN202" s="121"/>
      <c r="AO202" s="257"/>
    </row>
    <row r="203" spans="1:41" hidden="1" x14ac:dyDescent="0.3">
      <c r="A203" s="243"/>
      <c r="B203" s="243"/>
      <c r="C203" s="246"/>
      <c r="D203" s="247"/>
      <c r="E203" s="250"/>
      <c r="F203" s="253"/>
      <c r="G203" s="250"/>
      <c r="H203" s="256"/>
      <c r="I203" s="257"/>
      <c r="J203" s="260"/>
      <c r="K203" s="261"/>
      <c r="L203" s="262"/>
      <c r="M203" s="263"/>
      <c r="N203" s="262">
        <f>IF(NOT(ISERROR(MATCH(M203,_xlfn.ANCHORARRAY(H217),0))),L219&amp;"Por favor no seleccionar los criterios de impacto",M203)</f>
        <v>0</v>
      </c>
      <c r="O203" s="261"/>
      <c r="P203" s="262"/>
      <c r="Q203" s="264"/>
      <c r="R203" s="119">
        <v>6</v>
      </c>
      <c r="S203" s="146"/>
      <c r="T203" s="123" t="str">
        <f t="shared" si="274"/>
        <v/>
      </c>
      <c r="U203" s="124"/>
      <c r="V203" s="124"/>
      <c r="W203" s="125" t="str">
        <f t="shared" si="269"/>
        <v/>
      </c>
      <c r="X203" s="124"/>
      <c r="Y203" s="124"/>
      <c r="Z203" s="124"/>
      <c r="AA203" s="126" t="str">
        <f t="shared" si="275"/>
        <v/>
      </c>
      <c r="AB203" s="127" t="str">
        <f t="shared" si="270"/>
        <v/>
      </c>
      <c r="AC203" s="125" t="str">
        <f t="shared" si="271"/>
        <v/>
      </c>
      <c r="AD203" s="127" t="str">
        <f t="shared" si="272"/>
        <v/>
      </c>
      <c r="AE203" s="125" t="str">
        <f t="shared" si="276"/>
        <v/>
      </c>
      <c r="AF203" s="128" t="str">
        <f t="shared" si="277"/>
        <v/>
      </c>
      <c r="AG203" s="124"/>
      <c r="AH203" s="148"/>
      <c r="AI203" s="140"/>
      <c r="AJ203" s="148"/>
      <c r="AK203" s="139"/>
      <c r="AL203" s="131"/>
      <c r="AM203" s="120"/>
      <c r="AN203" s="121"/>
      <c r="AO203" s="257"/>
    </row>
    <row r="204" spans="1:41" hidden="1" x14ac:dyDescent="0.3">
      <c r="A204" s="243"/>
      <c r="B204" s="243"/>
      <c r="C204" s="244">
        <v>32</v>
      </c>
      <c r="D204" s="247"/>
      <c r="E204" s="248"/>
      <c r="F204" s="251"/>
      <c r="G204" s="248"/>
      <c r="H204" s="254"/>
      <c r="I204" s="257"/>
      <c r="J204" s="258"/>
      <c r="K204" s="261" t="str">
        <f t="shared" ref="K204" si="278">IF(J204&lt;=0,"",IF(J204&lt;=2,"Muy Baja",IF(J204&lt;=24,"Baja",IF(J204&lt;=500,"Media",IF(J204&lt;=5000,"Alta","Muy Alta")))))</f>
        <v/>
      </c>
      <c r="L204" s="262" t="str">
        <f>IF(K204="","",IF(K204="Muy Baja",0.2,IF(K204="Baja",0.4,IF(K204="Media",0.6,IF(K204="Alta",0.8,IF(K204="Muy Alta",1,))))))</f>
        <v/>
      </c>
      <c r="M204" s="263"/>
      <c r="N204" s="262">
        <f>IF(NOT(ISERROR(MATCH(M204,'Tabla Impacto'!$B$221:$B$223,0))),'Tabla Impacto'!$F$223&amp;"Por favor no seleccionar los criterios de impacto(Afectación Económica o presupuestal y Pérdida Reputacional)",M204)</f>
        <v>0</v>
      </c>
      <c r="O204" s="261" t="str">
        <f>IF(OR(N204='Tabla Impacto'!$C$11,N204='Tabla Impacto'!$D$11),"Leve",IF(OR(N204='Tabla Impacto'!$C$12,N204='Tabla Impacto'!$D$12),"Menor",IF(OR(N204='Tabla Impacto'!$C$13,N204='Tabla Impacto'!$D$13),"Moderado",IF(OR(N204='Tabla Impacto'!$C$14,N204='Tabla Impacto'!$D$14),"Mayor",IF(OR(N204='Tabla Impacto'!$C$15,N204='Tabla Impacto'!$D$15),"Catastrófico","")))))</f>
        <v/>
      </c>
      <c r="P204" s="262" t="str">
        <f>IF(O204="","",IF(O204="Leve",0.2,IF(O204="Menor",0.4,IF(O204="Moderado",0.6,IF(O204="Mayor",0.8,IF(O204="Catastrófico",1,))))))</f>
        <v/>
      </c>
      <c r="Q204" s="264" t="str">
        <f>IF(OR(AND(K204="Muy Baja",O204="Leve"),AND(K204="Muy Baja",O204="Menor"),AND(K204="Baja",O204="Leve")),"Bajo",IF(OR(AND(K204="Muy baja",O204="Moderado"),AND(K204="Baja",O204="Menor"),AND(K204="Baja",O204="Moderado"),AND(K204="Media",O204="Leve"),AND(K204="Media",O204="Menor"),AND(K204="Media",O204="Moderado"),AND(K204="Alta",O204="Leve"),AND(K204="Alta",O204="Menor")),"Moderado",IF(OR(AND(K204="Muy Baja",O204="Mayor"),AND(K204="Baja",O204="Mayor"),AND(K204="Media",O204="Mayor"),AND(K204="Alta",O204="Moderado"),AND(K204="Alta",O204="Mayor"),AND(K204="Muy Alta",O204="Leve"),AND(K204="Muy Alta",O204="Menor"),AND(K204="Muy Alta",O204="Moderado"),AND(K204="Muy Alta",O204="Mayor")),"Alto",IF(OR(AND(K204="Muy Baja",O204="Catastrófico"),AND(K204="Baja",O204="Catastrófico"),AND(K204="Media",O204="Catastrófico"),AND(K204="Alta",O204="Catastrófico"),AND(K204="Muy Alta",O204="Catastrófico")),"Extremo",""))))</f>
        <v/>
      </c>
      <c r="R204" s="119">
        <v>1</v>
      </c>
      <c r="S204" s="146"/>
      <c r="T204" s="123" t="str">
        <f>IF(OR(U204="Preventivo",U204="Detectivo"),"Probabilidad",IF(U204="Correctivo","Impacto",""))</f>
        <v/>
      </c>
      <c r="U204" s="124"/>
      <c r="V204" s="124"/>
      <c r="W204" s="125" t="str">
        <f>IF(AND(U204="Preventivo",V204="Automático"),"50%",IF(AND(U204="Preventivo",V204="Manual"),"40%",IF(AND(U204="Detectivo",V204="Automático"),"40%",IF(AND(U204="Detectivo",V204="Manual"),"30%",IF(AND(U204="Correctivo",V204="Automático"),"35%",IF(AND(U204="Correctivo",V204="Manual"),"25%",""))))))</f>
        <v/>
      </c>
      <c r="X204" s="124"/>
      <c r="Y204" s="124"/>
      <c r="Z204" s="124"/>
      <c r="AA204" s="126" t="str">
        <f>IFERROR(IF(T204="Probabilidad",(L204-(+L204*W204)),IF(T204="Impacto",L204,"")),"")</f>
        <v/>
      </c>
      <c r="AB204" s="127" t="str">
        <f>IFERROR(IF(AA204="","",IF(AA204&lt;=0.2,"Muy Baja",IF(AA204&lt;=0.4,"Baja",IF(AA204&lt;=0.6,"Media",IF(AA204&lt;=0.8,"Alta","Muy Alta"))))),"")</f>
        <v/>
      </c>
      <c r="AC204" s="125" t="str">
        <f>+AA204</f>
        <v/>
      </c>
      <c r="AD204" s="127" t="str">
        <f>IFERROR(IF(AE204="","",IF(AE204&lt;=0.2,"Leve",IF(AE204&lt;=0.4,"Menor",IF(AE204&lt;=0.6,"Moderado",IF(AE204&lt;=0.8,"Mayor","Catastrófico"))))),"")</f>
        <v/>
      </c>
      <c r="AE204" s="125" t="str">
        <f>IFERROR(IF(T204="Impacto",(P204-(+P204*W204)),IF(T204="Probabilidad",P204,"")),"")</f>
        <v/>
      </c>
      <c r="AF204" s="128" t="str">
        <f>IFERROR(IF(OR(AND(AB204="Muy Baja",AD204="Leve"),AND(AB204="Muy Baja",AD204="Menor"),AND(AB204="Baja",AD204="Leve")),"Bajo",IF(OR(AND(AB204="Muy baja",AD204="Moderado"),AND(AB204="Baja",AD204="Menor"),AND(AB204="Baja",AD204="Moderado"),AND(AB204="Media",AD204="Leve"),AND(AB204="Media",AD204="Menor"),AND(AB204="Media",AD204="Moderado"),AND(AB204="Alta",AD204="Leve"),AND(AB204="Alta",AD204="Menor")),"Moderado",IF(OR(AND(AB204="Muy Baja",AD204="Mayor"),AND(AB204="Baja",AD204="Mayor"),AND(AB204="Media",AD204="Mayor"),AND(AB204="Alta",AD204="Moderado"),AND(AB204="Alta",AD204="Mayor"),AND(AB204="Muy Alta",AD204="Leve"),AND(AB204="Muy Alta",AD204="Menor"),AND(AB204="Muy Alta",AD204="Moderado"),AND(AB204="Muy Alta",AD204="Mayor")),"Alto",IF(OR(AND(AB204="Muy Baja",AD204="Catastrófico"),AND(AB204="Baja",AD204="Catastrófico"),AND(AB204="Media",AD204="Catastrófico"),AND(AB204="Alta",AD204="Catastrófico"),AND(AB204="Muy Alta",AD204="Catastrófico")),"Extremo","")))),"")</f>
        <v/>
      </c>
      <c r="AG204" s="124"/>
      <c r="AH204" s="148"/>
      <c r="AI204" s="148"/>
      <c r="AJ204" s="148"/>
      <c r="AK204" s="151"/>
      <c r="AL204" s="131"/>
      <c r="AM204" s="120"/>
      <c r="AN204" s="121"/>
      <c r="AO204" s="257" t="s">
        <v>230</v>
      </c>
    </row>
    <row r="205" spans="1:41" hidden="1" x14ac:dyDescent="0.3">
      <c r="A205" s="243"/>
      <c r="B205" s="243"/>
      <c r="C205" s="245"/>
      <c r="D205" s="247"/>
      <c r="E205" s="249"/>
      <c r="F205" s="252"/>
      <c r="G205" s="249"/>
      <c r="H205" s="255"/>
      <c r="I205" s="257"/>
      <c r="J205" s="259"/>
      <c r="K205" s="261"/>
      <c r="L205" s="262"/>
      <c r="M205" s="263"/>
      <c r="N205" s="262">
        <f>IF(NOT(ISERROR(MATCH(M205,_xlfn.ANCHORARRAY(H219),0))),L221&amp;"Por favor no seleccionar los criterios de impacto",M205)</f>
        <v>0</v>
      </c>
      <c r="O205" s="261"/>
      <c r="P205" s="262"/>
      <c r="Q205" s="264"/>
      <c r="R205" s="119">
        <v>2</v>
      </c>
      <c r="S205" s="146"/>
      <c r="T205" s="123" t="str">
        <f>IF(OR(U205="Preventivo",U205="Detectivo"),"Probabilidad",IF(U205="Correctivo","Impacto",""))</f>
        <v/>
      </c>
      <c r="U205" s="124"/>
      <c r="V205" s="124"/>
      <c r="W205" s="125" t="str">
        <f t="shared" ref="W205:W209" si="279">IF(AND(U205="Preventivo",V205="Automático"),"50%",IF(AND(U205="Preventivo",V205="Manual"),"40%",IF(AND(U205="Detectivo",V205="Automático"),"40%",IF(AND(U205="Detectivo",V205="Manual"),"30%",IF(AND(U205="Correctivo",V205="Automático"),"35%",IF(AND(U205="Correctivo",V205="Manual"),"25%",""))))))</f>
        <v/>
      </c>
      <c r="X205" s="124"/>
      <c r="Y205" s="124"/>
      <c r="Z205" s="124"/>
      <c r="AA205" s="126" t="str">
        <f>IFERROR(IF(AND(T204="Probabilidad",T205="Probabilidad"),(AC204-(+AC204*W205)),IF(T205="Probabilidad",(L204-(+L204*W205)),IF(T205="Impacto",AC204,""))),"")</f>
        <v/>
      </c>
      <c r="AB205" s="127" t="str">
        <f t="shared" ref="AB205:AB209" si="280">IFERROR(IF(AA205="","",IF(AA205&lt;=0.2,"Muy Baja",IF(AA205&lt;=0.4,"Baja",IF(AA205&lt;=0.6,"Media",IF(AA205&lt;=0.8,"Alta","Muy Alta"))))),"")</f>
        <v/>
      </c>
      <c r="AC205" s="125" t="str">
        <f t="shared" ref="AC205:AC209" si="281">+AA205</f>
        <v/>
      </c>
      <c r="AD205" s="127" t="str">
        <f t="shared" ref="AD205:AD209" si="282">IFERROR(IF(AE205="","",IF(AE205&lt;=0.2,"Leve",IF(AE205&lt;=0.4,"Menor",IF(AE205&lt;=0.6,"Moderado",IF(AE205&lt;=0.8,"Mayor","Catastrófico"))))),"")</f>
        <v/>
      </c>
      <c r="AE205" s="125" t="str">
        <f>IFERROR(IF(AND(T204="Impacto",T205="Impacto"),(AE198-(+AE198*W205)),IF(T205="Impacto",($P$72-(+$P$72*W205)),IF(T205="Probabilidad",AE198,""))),"")</f>
        <v/>
      </c>
      <c r="AF205" s="128" t="str">
        <f t="shared" ref="AF205:AF206" si="283">IFERROR(IF(OR(AND(AB205="Muy Baja",AD205="Leve"),AND(AB205="Muy Baja",AD205="Menor"),AND(AB205="Baja",AD205="Leve")),"Bajo",IF(OR(AND(AB205="Muy baja",AD205="Moderado"),AND(AB205="Baja",AD205="Menor"),AND(AB205="Baja",AD205="Moderado"),AND(AB205="Media",AD205="Leve"),AND(AB205="Media",AD205="Menor"),AND(AB205="Media",AD205="Moderado"),AND(AB205="Alta",AD205="Leve"),AND(AB205="Alta",AD205="Menor")),"Moderado",IF(OR(AND(AB205="Muy Baja",AD205="Mayor"),AND(AB205="Baja",AD205="Mayor"),AND(AB205="Media",AD205="Mayor"),AND(AB205="Alta",AD205="Moderado"),AND(AB205="Alta",AD205="Mayor"),AND(AB205="Muy Alta",AD205="Leve"),AND(AB205="Muy Alta",AD205="Menor"),AND(AB205="Muy Alta",AD205="Moderado"),AND(AB205="Muy Alta",AD205="Mayor")),"Alto",IF(OR(AND(AB205="Muy Baja",AD205="Catastrófico"),AND(AB205="Baja",AD205="Catastrófico"),AND(AB205="Media",AD205="Catastrófico"),AND(AB205="Alta",AD205="Catastrófico"),AND(AB205="Muy Alta",AD205="Catastrófico")),"Extremo","")))),"")</f>
        <v/>
      </c>
      <c r="AG205" s="124"/>
      <c r="AH205" s="148"/>
      <c r="AI205" s="148"/>
      <c r="AJ205" s="148"/>
      <c r="AK205" s="151"/>
      <c r="AL205" s="131"/>
      <c r="AM205" s="120"/>
      <c r="AN205" s="121"/>
      <c r="AO205" s="257"/>
    </row>
    <row r="206" spans="1:41" hidden="1" x14ac:dyDescent="0.3">
      <c r="A206" s="243"/>
      <c r="B206" s="243"/>
      <c r="C206" s="245"/>
      <c r="D206" s="247"/>
      <c r="E206" s="249"/>
      <c r="F206" s="252"/>
      <c r="G206" s="249"/>
      <c r="H206" s="255"/>
      <c r="I206" s="257"/>
      <c r="J206" s="259"/>
      <c r="K206" s="261"/>
      <c r="L206" s="262"/>
      <c r="M206" s="263"/>
      <c r="N206" s="262">
        <f>IF(NOT(ISERROR(MATCH(M206,_xlfn.ANCHORARRAY(H220),0))),L222&amp;"Por favor no seleccionar los criterios de impacto",M206)</f>
        <v>0</v>
      </c>
      <c r="O206" s="261"/>
      <c r="P206" s="262"/>
      <c r="Q206" s="264"/>
      <c r="R206" s="119">
        <v>3</v>
      </c>
      <c r="S206" s="146"/>
      <c r="T206" s="123" t="str">
        <f>IF(OR(U206="Preventivo",U206="Detectivo"),"Probabilidad",IF(U206="Correctivo","Impacto",""))</f>
        <v/>
      </c>
      <c r="U206" s="124"/>
      <c r="V206" s="124"/>
      <c r="W206" s="125" t="str">
        <f t="shared" si="279"/>
        <v/>
      </c>
      <c r="X206" s="124"/>
      <c r="Y206" s="124"/>
      <c r="Z206" s="124"/>
      <c r="AA206" s="126" t="str">
        <f>IFERROR(IF(AND(T205="Probabilidad",T206="Probabilidad"),(AC205-(+AC205*W206)),IF(AND(T205="Impacto",T206="Probabilidad"),(AC204-(+AC204*W206)),IF(T206="Impacto",AC205,""))),"")</f>
        <v/>
      </c>
      <c r="AB206" s="127" t="str">
        <f t="shared" si="280"/>
        <v/>
      </c>
      <c r="AC206" s="125" t="str">
        <f t="shared" si="281"/>
        <v/>
      </c>
      <c r="AD206" s="127" t="str">
        <f t="shared" si="282"/>
        <v/>
      </c>
      <c r="AE206" s="125" t="str">
        <f>IFERROR(IF(AND(T205="Impacto",T206="Impacto"),(AE205-(+AE205*W206)),IF(AND(T205="Probabilidad",T206="Impacto"),(AE204-(+AE204*W206)),IF(T206="Probabilidad",AE205,""))),"")</f>
        <v/>
      </c>
      <c r="AF206" s="128" t="str">
        <f t="shared" si="283"/>
        <v/>
      </c>
      <c r="AG206" s="124"/>
      <c r="AH206" s="148"/>
      <c r="AI206" s="148"/>
      <c r="AJ206" s="148"/>
      <c r="AK206" s="164"/>
      <c r="AL206" s="131"/>
      <c r="AM206" s="120"/>
      <c r="AN206" s="121"/>
      <c r="AO206" s="257"/>
    </row>
    <row r="207" spans="1:41" hidden="1" x14ac:dyDescent="0.3">
      <c r="A207" s="243"/>
      <c r="B207" s="243"/>
      <c r="C207" s="245"/>
      <c r="D207" s="247"/>
      <c r="E207" s="249"/>
      <c r="F207" s="252"/>
      <c r="G207" s="249"/>
      <c r="H207" s="255"/>
      <c r="I207" s="257"/>
      <c r="J207" s="259"/>
      <c r="K207" s="261"/>
      <c r="L207" s="262"/>
      <c r="M207" s="263"/>
      <c r="N207" s="262">
        <f>IF(NOT(ISERROR(MATCH(M207,_xlfn.ANCHORARRAY(H221),0))),L223&amp;"Por favor no seleccionar los criterios de impacto",M207)</f>
        <v>0</v>
      </c>
      <c r="O207" s="261"/>
      <c r="P207" s="262"/>
      <c r="Q207" s="264"/>
      <c r="R207" s="119">
        <v>4</v>
      </c>
      <c r="S207" s="146"/>
      <c r="T207" s="123" t="str">
        <f t="shared" ref="T207:T209" si="284">IF(OR(U207="Preventivo",U207="Detectivo"),"Probabilidad",IF(U207="Correctivo","Impacto",""))</f>
        <v/>
      </c>
      <c r="U207" s="124"/>
      <c r="V207" s="124"/>
      <c r="W207" s="125" t="str">
        <f t="shared" si="279"/>
        <v/>
      </c>
      <c r="X207" s="124"/>
      <c r="Y207" s="124"/>
      <c r="Z207" s="124"/>
      <c r="AA207" s="126" t="str">
        <f t="shared" ref="AA207:AA209" si="285">IFERROR(IF(AND(T206="Probabilidad",T207="Probabilidad"),(AC206-(+AC206*W207)),IF(AND(T206="Impacto",T207="Probabilidad"),(AC205-(+AC205*W207)),IF(T207="Impacto",AC206,""))),"")</f>
        <v/>
      </c>
      <c r="AB207" s="127" t="str">
        <f t="shared" si="280"/>
        <v/>
      </c>
      <c r="AC207" s="125" t="str">
        <f t="shared" si="281"/>
        <v/>
      </c>
      <c r="AD207" s="127" t="str">
        <f t="shared" si="282"/>
        <v/>
      </c>
      <c r="AE207" s="125" t="str">
        <f t="shared" ref="AE207:AE209" si="286">IFERROR(IF(AND(T206="Impacto",T207="Impacto"),(AE206-(+AE206*W207)),IF(AND(T206="Probabilidad",T207="Impacto"),(AE205-(+AE205*W207)),IF(T207="Probabilidad",AE206,""))),"")</f>
        <v/>
      </c>
      <c r="AF207" s="128" t="str">
        <f>IFERROR(IF(OR(AND(AB207="Muy Baja",AD207="Leve"),AND(AB207="Muy Baja",AD207="Menor"),AND(AB207="Baja",AD207="Leve")),"Bajo",IF(OR(AND(AB207="Muy baja",AD207="Moderado"),AND(AB207="Baja",AD207="Menor"),AND(AB207="Baja",AD207="Moderado"),AND(AB207="Media",AD207="Leve"),AND(AB207="Media",AD207="Menor"),AND(AB207="Media",AD207="Moderado"),AND(AB207="Alta",AD207="Leve"),AND(AB207="Alta",AD207="Menor")),"Moderado",IF(OR(AND(AB207="Muy Baja",AD207="Mayor"),AND(AB207="Baja",AD207="Mayor"),AND(AB207="Media",AD207="Mayor"),AND(AB207="Alta",AD207="Moderado"),AND(AB207="Alta",AD207="Mayor"),AND(AB207="Muy Alta",AD207="Leve"),AND(AB207="Muy Alta",AD207="Menor"),AND(AB207="Muy Alta",AD207="Moderado"),AND(AB207="Muy Alta",AD207="Mayor")),"Alto",IF(OR(AND(AB207="Muy Baja",AD207="Catastrófico"),AND(AB207="Baja",AD207="Catastrófico"),AND(AB207="Media",AD207="Catastrófico"),AND(AB207="Alta",AD207="Catastrófico"),AND(AB207="Muy Alta",AD207="Catastrófico")),"Extremo","")))),"")</f>
        <v/>
      </c>
      <c r="AG207" s="124"/>
      <c r="AH207" s="148"/>
      <c r="AI207" s="148"/>
      <c r="AJ207" s="148"/>
      <c r="AK207" s="139"/>
      <c r="AL207" s="131"/>
      <c r="AM207" s="120"/>
      <c r="AN207" s="121"/>
      <c r="AO207" s="257"/>
    </row>
    <row r="208" spans="1:41" hidden="1" x14ac:dyDescent="0.3">
      <c r="A208" s="243"/>
      <c r="B208" s="243"/>
      <c r="C208" s="245"/>
      <c r="D208" s="247"/>
      <c r="E208" s="249"/>
      <c r="F208" s="252"/>
      <c r="G208" s="249"/>
      <c r="H208" s="255"/>
      <c r="I208" s="257"/>
      <c r="J208" s="259"/>
      <c r="K208" s="261"/>
      <c r="L208" s="262"/>
      <c r="M208" s="263"/>
      <c r="N208" s="262">
        <f>IF(NOT(ISERROR(MATCH(M208,_xlfn.ANCHORARRAY(H222),0))),L224&amp;"Por favor no seleccionar los criterios de impacto",M208)</f>
        <v>0</v>
      </c>
      <c r="O208" s="261"/>
      <c r="P208" s="262"/>
      <c r="Q208" s="264"/>
      <c r="R208" s="119">
        <v>5</v>
      </c>
      <c r="S208" s="146"/>
      <c r="T208" s="123" t="str">
        <f t="shared" si="284"/>
        <v/>
      </c>
      <c r="U208" s="124"/>
      <c r="V208" s="124"/>
      <c r="W208" s="125" t="str">
        <f t="shared" si="279"/>
        <v/>
      </c>
      <c r="X208" s="124"/>
      <c r="Y208" s="124"/>
      <c r="Z208" s="124"/>
      <c r="AA208" s="126" t="str">
        <f t="shared" si="285"/>
        <v/>
      </c>
      <c r="AB208" s="127" t="str">
        <f t="shared" si="280"/>
        <v/>
      </c>
      <c r="AC208" s="125" t="str">
        <f t="shared" si="281"/>
        <v/>
      </c>
      <c r="AD208" s="127" t="str">
        <f t="shared" si="282"/>
        <v/>
      </c>
      <c r="AE208" s="125" t="str">
        <f t="shared" si="286"/>
        <v/>
      </c>
      <c r="AF208" s="128" t="str">
        <f t="shared" ref="AF208:AF209" si="287">IFERROR(IF(OR(AND(AB208="Muy Baja",AD208="Leve"),AND(AB208="Muy Baja",AD208="Menor"),AND(AB208="Baja",AD208="Leve")),"Bajo",IF(OR(AND(AB208="Muy baja",AD208="Moderado"),AND(AB208="Baja",AD208="Menor"),AND(AB208="Baja",AD208="Moderado"),AND(AB208="Media",AD208="Leve"),AND(AB208="Media",AD208="Menor"),AND(AB208="Media",AD208="Moderado"),AND(AB208="Alta",AD208="Leve"),AND(AB208="Alta",AD208="Menor")),"Moderado",IF(OR(AND(AB208="Muy Baja",AD208="Mayor"),AND(AB208="Baja",AD208="Mayor"),AND(AB208="Media",AD208="Mayor"),AND(AB208="Alta",AD208="Moderado"),AND(AB208="Alta",AD208="Mayor"),AND(AB208="Muy Alta",AD208="Leve"),AND(AB208="Muy Alta",AD208="Menor"),AND(AB208="Muy Alta",AD208="Moderado"),AND(AB208="Muy Alta",AD208="Mayor")),"Alto",IF(OR(AND(AB208="Muy Baja",AD208="Catastrófico"),AND(AB208="Baja",AD208="Catastrófico"),AND(AB208="Media",AD208="Catastrófico"),AND(AB208="Alta",AD208="Catastrófico"),AND(AB208="Muy Alta",AD208="Catastrófico")),"Extremo","")))),"")</f>
        <v/>
      </c>
      <c r="AG208" s="124"/>
      <c r="AH208" s="148"/>
      <c r="AI208" s="148"/>
      <c r="AJ208" s="148"/>
      <c r="AK208" s="139"/>
      <c r="AL208" s="131"/>
      <c r="AM208" s="120"/>
      <c r="AN208" s="121"/>
      <c r="AO208" s="257"/>
    </row>
    <row r="209" spans="1:41" hidden="1" x14ac:dyDescent="0.3">
      <c r="A209" s="243"/>
      <c r="B209" s="243"/>
      <c r="C209" s="246"/>
      <c r="D209" s="247"/>
      <c r="E209" s="250"/>
      <c r="F209" s="253"/>
      <c r="G209" s="250"/>
      <c r="H209" s="256"/>
      <c r="I209" s="257"/>
      <c r="J209" s="260"/>
      <c r="K209" s="261"/>
      <c r="L209" s="262"/>
      <c r="M209" s="263"/>
      <c r="N209" s="262">
        <f>IF(NOT(ISERROR(MATCH(M209,_xlfn.ANCHORARRAY(H223),0))),L225&amp;"Por favor no seleccionar los criterios de impacto",M209)</f>
        <v>0</v>
      </c>
      <c r="O209" s="261"/>
      <c r="P209" s="262"/>
      <c r="Q209" s="264"/>
      <c r="R209" s="119">
        <v>6</v>
      </c>
      <c r="S209" s="146"/>
      <c r="T209" s="123" t="str">
        <f t="shared" si="284"/>
        <v/>
      </c>
      <c r="U209" s="124"/>
      <c r="V209" s="124"/>
      <c r="W209" s="125" t="str">
        <f t="shared" si="279"/>
        <v/>
      </c>
      <c r="X209" s="124"/>
      <c r="Y209" s="124"/>
      <c r="Z209" s="124"/>
      <c r="AA209" s="126" t="str">
        <f t="shared" si="285"/>
        <v/>
      </c>
      <c r="AB209" s="127" t="str">
        <f t="shared" si="280"/>
        <v/>
      </c>
      <c r="AC209" s="125" t="str">
        <f t="shared" si="281"/>
        <v/>
      </c>
      <c r="AD209" s="127" t="str">
        <f t="shared" si="282"/>
        <v/>
      </c>
      <c r="AE209" s="125" t="str">
        <f t="shared" si="286"/>
        <v/>
      </c>
      <c r="AF209" s="128" t="str">
        <f t="shared" si="287"/>
        <v/>
      </c>
      <c r="AG209" s="124"/>
      <c r="AH209" s="148"/>
      <c r="AI209" s="140"/>
      <c r="AJ209" s="148"/>
      <c r="AK209" s="139"/>
      <c r="AL209" s="131"/>
      <c r="AM209" s="120"/>
      <c r="AN209" s="121"/>
      <c r="AO209" s="257"/>
    </row>
    <row r="210" spans="1:41" hidden="1" x14ac:dyDescent="0.3">
      <c r="A210" s="277"/>
      <c r="B210" s="277"/>
      <c r="C210" s="244">
        <v>33</v>
      </c>
      <c r="D210" s="247"/>
      <c r="E210" s="248"/>
      <c r="F210" s="251"/>
      <c r="G210" s="248"/>
      <c r="H210" s="254"/>
      <c r="I210" s="257"/>
      <c r="J210" s="295"/>
      <c r="K210" s="261" t="str">
        <f t="shared" si="258"/>
        <v/>
      </c>
      <c r="L210" s="262" t="str">
        <f>IF(K210="","",IF(K210="Muy Baja",0.2,IF(K210="Baja",0.4,IF(K210="Media",0.6,IF(K210="Alta",0.8,IF(K210="Muy Alta",1,))))))</f>
        <v/>
      </c>
      <c r="M210" s="263"/>
      <c r="N210" s="262">
        <f>IF(NOT(ISERROR(MATCH(M210,'Tabla Impacto'!$B$221:$B$223,0))),'Tabla Impacto'!$F$223&amp;"Por favor no seleccionar los criterios de impacto(Afectación Económica o presupuestal y Pérdida Reputacional)",M210)</f>
        <v>0</v>
      </c>
      <c r="O210" s="261" t="str">
        <f>IF(OR(N210='Tabla Impacto'!$C$11,N210='Tabla Impacto'!$D$11),"Leve",IF(OR(N210='Tabla Impacto'!$C$12,N210='Tabla Impacto'!$D$12),"Menor",IF(OR(N210='Tabla Impacto'!$C$13,N210='Tabla Impacto'!$D$13),"Moderado",IF(OR(N210='Tabla Impacto'!$C$14,N210='Tabla Impacto'!$D$14),"Mayor",IF(OR(N210='Tabla Impacto'!$C$15,N210='Tabla Impacto'!$D$15),"Catastrófico","")))))</f>
        <v/>
      </c>
      <c r="P210" s="262" t="str">
        <f>IF(O210="","",IF(O210="Leve",0.2,IF(O210="Menor",0.4,IF(O210="Moderado",0.6,IF(O210="Mayor",0.8,IF(O210="Catastrófico",1,))))))</f>
        <v/>
      </c>
      <c r="Q210" s="264" t="str">
        <f>IF(OR(AND(K210="Muy Baja",O210="Leve"),AND(K210="Muy Baja",O210="Menor"),AND(K210="Baja",O210="Leve")),"Bajo",IF(OR(AND(K210="Muy baja",O210="Moderado"),AND(K210="Baja",O210="Menor"),AND(K210="Baja",O210="Moderado"),AND(K210="Media",O210="Leve"),AND(K210="Media",O210="Menor"),AND(K210="Media",O210="Moderado"),AND(K210="Alta",O210="Leve"),AND(K210="Alta",O210="Menor")),"Moderado",IF(OR(AND(K210="Muy Baja",O210="Mayor"),AND(K210="Baja",O210="Mayor"),AND(K210="Media",O210="Mayor"),AND(K210="Alta",O210="Moderado"),AND(K210="Alta",O210="Mayor"),AND(K210="Muy Alta",O210="Leve"),AND(K210="Muy Alta",O210="Menor"),AND(K210="Muy Alta",O210="Moderado"),AND(K210="Muy Alta",O210="Mayor")),"Alto",IF(OR(AND(K210="Muy Baja",O210="Catastrófico"),AND(K210="Baja",O210="Catastrófico"),AND(K210="Media",O210="Catastrófico"),AND(K210="Alta",O210="Catastrófico"),AND(K210="Muy Alta",O210="Catastrófico")),"Extremo",""))))</f>
        <v/>
      </c>
      <c r="R210" s="119">
        <v>1</v>
      </c>
      <c r="S210" s="165"/>
      <c r="T210" s="123" t="str">
        <f>IF(OR(U210="Preventivo",U210="Detectivo"),"Probabilidad",IF(U210="Correctivo","Impacto",""))</f>
        <v/>
      </c>
      <c r="U210" s="124"/>
      <c r="V210" s="124"/>
      <c r="W210" s="125" t="str">
        <f>IF(AND(U210="Preventivo",V210="Automático"),"50%",IF(AND(U210="Preventivo",V210="Manual"),"40%",IF(AND(U210="Detectivo",V210="Automático"),"40%",IF(AND(U210="Detectivo",V210="Manual"),"30%",IF(AND(U210="Correctivo",V210="Automático"),"35%",IF(AND(U210="Correctivo",V210="Manual"),"25%",""))))))</f>
        <v/>
      </c>
      <c r="X210" s="124"/>
      <c r="Y210" s="124"/>
      <c r="Z210" s="124"/>
      <c r="AA210" s="126" t="str">
        <f>IFERROR(IF(T210="Probabilidad",(L210-(+L210*W210)),IF(T210="Impacto",L210,"")),"")</f>
        <v/>
      </c>
      <c r="AB210" s="127" t="str">
        <f>IFERROR(IF(AA210="","",IF(AA210&lt;=0.2,"Muy Baja",IF(AA210&lt;=0.4,"Baja",IF(AA210&lt;=0.6,"Media",IF(AA210&lt;=0.8,"Alta","Muy Alta"))))),"")</f>
        <v/>
      </c>
      <c r="AC210" s="125" t="str">
        <f>+AA210</f>
        <v/>
      </c>
      <c r="AD210" s="127" t="str">
        <f>IFERROR(IF(AE210="","",IF(AE210&lt;=0.2,"Leve",IF(AE210&lt;=0.4,"Menor",IF(AE210&lt;=0.6,"Moderado",IF(AE210&lt;=0.8,"Mayor","Catastrófico"))))),"")</f>
        <v/>
      </c>
      <c r="AE210" s="125" t="str">
        <f>IFERROR(IF(T210="Impacto",(P210-(+P210*W210)),IF(T210="Probabilidad",P210,"")),"")</f>
        <v/>
      </c>
      <c r="AF210" s="128" t="str">
        <f>IFERROR(IF(OR(AND(AB210="Muy Baja",AD210="Leve"),AND(AB210="Muy Baja",AD210="Menor"),AND(AB210="Baja",AD210="Leve")),"Bajo",IF(OR(AND(AB210="Muy baja",AD210="Moderado"),AND(AB210="Baja",AD210="Menor"),AND(AB210="Baja",AD210="Moderado"),AND(AB210="Media",AD210="Leve"),AND(AB210="Media",AD210="Menor"),AND(AB210="Media",AD210="Moderado"),AND(AB210="Alta",AD210="Leve"),AND(AB210="Alta",AD210="Menor")),"Moderado",IF(OR(AND(AB210="Muy Baja",AD210="Mayor"),AND(AB210="Baja",AD210="Mayor"),AND(AB210="Media",AD210="Mayor"),AND(AB210="Alta",AD210="Moderado"),AND(AB210="Alta",AD210="Mayor"),AND(AB210="Muy Alta",AD210="Leve"),AND(AB210="Muy Alta",AD210="Menor"),AND(AB210="Muy Alta",AD210="Moderado"),AND(AB210="Muy Alta",AD210="Mayor")),"Alto",IF(OR(AND(AB210="Muy Baja",AD210="Catastrófico"),AND(AB210="Baja",AD210="Catastrófico"),AND(AB210="Media",AD210="Catastrófico"),AND(AB210="Alta",AD210="Catastrófico"),AND(AB210="Muy Alta",AD210="Catastrófico")),"Extremo","")))),"")</f>
        <v/>
      </c>
      <c r="AG210" s="124"/>
      <c r="AH210" s="148"/>
      <c r="AI210" s="120"/>
      <c r="AJ210" s="120"/>
      <c r="AK210" s="131"/>
      <c r="AL210" s="131"/>
      <c r="AM210" s="120"/>
      <c r="AN210" s="121"/>
      <c r="AO210" s="257" t="s">
        <v>230</v>
      </c>
    </row>
    <row r="211" spans="1:41" hidden="1" x14ac:dyDescent="0.3">
      <c r="A211" s="277"/>
      <c r="B211" s="277"/>
      <c r="C211" s="245"/>
      <c r="D211" s="247"/>
      <c r="E211" s="249"/>
      <c r="F211" s="252"/>
      <c r="G211" s="249"/>
      <c r="H211" s="255"/>
      <c r="I211" s="257"/>
      <c r="J211" s="295"/>
      <c r="K211" s="261"/>
      <c r="L211" s="262"/>
      <c r="M211" s="263"/>
      <c r="N211" s="262">
        <f>IF(NOT(ISERROR(MATCH(M211,_xlfn.ANCHORARRAY(H219),0))),L221&amp;"Por favor no seleccionar los criterios de impacto",M211)</f>
        <v>0</v>
      </c>
      <c r="O211" s="261"/>
      <c r="P211" s="262"/>
      <c r="Q211" s="264"/>
      <c r="R211" s="119">
        <v>2</v>
      </c>
      <c r="S211" s="165"/>
      <c r="T211" s="123" t="str">
        <f>IF(OR(U211="Preventivo",U211="Detectivo"),"Probabilidad",IF(U211="Correctivo","Impacto",""))</f>
        <v/>
      </c>
      <c r="U211" s="124"/>
      <c r="V211" s="124"/>
      <c r="W211" s="125" t="str">
        <f t="shared" ref="W211:W215" si="288">IF(AND(U211="Preventivo",V211="Automático"),"50%",IF(AND(U211="Preventivo",V211="Manual"),"40%",IF(AND(U211="Detectivo",V211="Automático"),"40%",IF(AND(U211="Detectivo",V211="Manual"),"30%",IF(AND(U211="Correctivo",V211="Automático"),"35%",IF(AND(U211="Correctivo",V211="Manual"),"25%",""))))))</f>
        <v/>
      </c>
      <c r="X211" s="124"/>
      <c r="Y211" s="124"/>
      <c r="Z211" s="124"/>
      <c r="AA211" s="126" t="str">
        <f>IFERROR(IF(AND(T210="Probabilidad",T211="Probabilidad"),(AC210-(+AC210*W211)),IF(T211="Probabilidad",(L210-(+L210*W211)),IF(T211="Impacto",AC210,""))),"")</f>
        <v/>
      </c>
      <c r="AB211" s="127" t="str">
        <f t="shared" ref="AB211:AB215" si="289">IFERROR(IF(AA211="","",IF(AA211&lt;=0.2,"Muy Baja",IF(AA211&lt;=0.4,"Baja",IF(AA211&lt;=0.6,"Media",IF(AA211&lt;=0.8,"Alta","Muy Alta"))))),"")</f>
        <v/>
      </c>
      <c r="AC211" s="125" t="str">
        <f t="shared" ref="AC211:AC215" si="290">+AA211</f>
        <v/>
      </c>
      <c r="AD211" s="127" t="str">
        <f t="shared" ref="AD211:AD215" si="291">IFERROR(IF(AE211="","",IF(AE211&lt;=0.2,"Leve",IF(AE211&lt;=0.4,"Menor",IF(AE211&lt;=0.6,"Moderado",IF(AE211&lt;=0.8,"Mayor","Catastrófico"))))),"")</f>
        <v/>
      </c>
      <c r="AE211" s="125" t="str">
        <f>IFERROR(IF(AND(T210="Impacto",T211="Impacto"),(AE198-(+AE198*W211)),IF(T211="Impacto",($P$72-(+$P$72*W211)),IF(T211="Probabilidad",AE198,""))),"")</f>
        <v/>
      </c>
      <c r="AF211" s="128" t="str">
        <f t="shared" ref="AF211:AF212" si="292">IFERROR(IF(OR(AND(AB211="Muy Baja",AD211="Leve"),AND(AB211="Muy Baja",AD211="Menor"),AND(AB211="Baja",AD211="Leve")),"Bajo",IF(OR(AND(AB211="Muy baja",AD211="Moderado"),AND(AB211="Baja",AD211="Menor"),AND(AB211="Baja",AD211="Moderado"),AND(AB211="Media",AD211="Leve"),AND(AB211="Media",AD211="Menor"),AND(AB211="Media",AD211="Moderado"),AND(AB211="Alta",AD211="Leve"),AND(AB211="Alta",AD211="Menor")),"Moderado",IF(OR(AND(AB211="Muy Baja",AD211="Mayor"),AND(AB211="Baja",AD211="Mayor"),AND(AB211="Media",AD211="Mayor"),AND(AB211="Alta",AD211="Moderado"),AND(AB211="Alta",AD211="Mayor"),AND(AB211="Muy Alta",AD211="Leve"),AND(AB211="Muy Alta",AD211="Menor"),AND(AB211="Muy Alta",AD211="Moderado"),AND(AB211="Muy Alta",AD211="Mayor")),"Alto",IF(OR(AND(AB211="Muy Baja",AD211="Catastrófico"),AND(AB211="Baja",AD211="Catastrófico"),AND(AB211="Media",AD211="Catastrófico"),AND(AB211="Alta",AD211="Catastrófico"),AND(AB211="Muy Alta",AD211="Catastrófico")),"Extremo","")))),"")</f>
        <v/>
      </c>
      <c r="AG211" s="124"/>
      <c r="AH211" s="148"/>
      <c r="AI211" s="120"/>
      <c r="AJ211" s="121"/>
      <c r="AK211" s="131"/>
      <c r="AL211" s="131"/>
      <c r="AM211" s="120"/>
      <c r="AN211" s="121"/>
      <c r="AO211" s="257"/>
    </row>
    <row r="212" spans="1:41" hidden="1" x14ac:dyDescent="0.3">
      <c r="A212" s="277"/>
      <c r="B212" s="277"/>
      <c r="C212" s="245"/>
      <c r="D212" s="247"/>
      <c r="E212" s="249"/>
      <c r="F212" s="252"/>
      <c r="G212" s="249"/>
      <c r="H212" s="255"/>
      <c r="I212" s="257"/>
      <c r="J212" s="295"/>
      <c r="K212" s="261"/>
      <c r="L212" s="262"/>
      <c r="M212" s="263"/>
      <c r="N212" s="262">
        <f>IF(NOT(ISERROR(MATCH(M212,_xlfn.ANCHORARRAY(H220),0))),L222&amp;"Por favor no seleccionar los criterios de impacto",M212)</f>
        <v>0</v>
      </c>
      <c r="O212" s="261"/>
      <c r="P212" s="262"/>
      <c r="Q212" s="264"/>
      <c r="R212" s="119">
        <v>3</v>
      </c>
      <c r="S212" s="130"/>
      <c r="T212" s="123" t="str">
        <f>IF(OR(U212="Preventivo",U212="Detectivo"),"Probabilidad",IF(U212="Correctivo","Impacto",""))</f>
        <v/>
      </c>
      <c r="U212" s="124"/>
      <c r="V212" s="124"/>
      <c r="W212" s="125" t="str">
        <f t="shared" si="288"/>
        <v/>
      </c>
      <c r="X212" s="124"/>
      <c r="Y212" s="124"/>
      <c r="Z212" s="124"/>
      <c r="AA212" s="126" t="str">
        <f>IFERROR(IF(AND(T211="Probabilidad",T212="Probabilidad"),(AC211-(+AC211*W212)),IF(AND(T211="Impacto",T212="Probabilidad"),(AC210-(+AC210*W212)),IF(T212="Impacto",AC211,""))),"")</f>
        <v/>
      </c>
      <c r="AB212" s="127" t="str">
        <f t="shared" si="289"/>
        <v/>
      </c>
      <c r="AC212" s="125" t="str">
        <f t="shared" si="290"/>
        <v/>
      </c>
      <c r="AD212" s="127" t="str">
        <f t="shared" si="291"/>
        <v/>
      </c>
      <c r="AE212" s="125" t="str">
        <f>IFERROR(IF(AND(T211="Impacto",T212="Impacto"),(AE211-(+AE211*W212)),IF(AND(T211="Probabilidad",T212="Impacto"),(AE210-(+AE210*W212)),IF(T212="Probabilidad",AE211,""))),"")</f>
        <v/>
      </c>
      <c r="AF212" s="128" t="str">
        <f t="shared" si="292"/>
        <v/>
      </c>
      <c r="AG212" s="124"/>
      <c r="AH212" s="148"/>
      <c r="AI212" s="120"/>
      <c r="AJ212" s="121"/>
      <c r="AK212" s="131"/>
      <c r="AL212" s="131"/>
      <c r="AM212" s="120"/>
      <c r="AN212" s="121"/>
      <c r="AO212" s="257"/>
    </row>
    <row r="213" spans="1:41" hidden="1" x14ac:dyDescent="0.3">
      <c r="A213" s="277"/>
      <c r="B213" s="277"/>
      <c r="C213" s="245"/>
      <c r="D213" s="247"/>
      <c r="E213" s="249"/>
      <c r="F213" s="252"/>
      <c r="G213" s="249"/>
      <c r="H213" s="255"/>
      <c r="I213" s="257"/>
      <c r="J213" s="295"/>
      <c r="K213" s="261"/>
      <c r="L213" s="262"/>
      <c r="M213" s="263"/>
      <c r="N213" s="262">
        <f>IF(NOT(ISERROR(MATCH(M213,_xlfn.ANCHORARRAY(H221),0))),L223&amp;"Por favor no seleccionar los criterios de impacto",M213)</f>
        <v>0</v>
      </c>
      <c r="O213" s="261"/>
      <c r="P213" s="262"/>
      <c r="Q213" s="264"/>
      <c r="R213" s="119">
        <v>4</v>
      </c>
      <c r="S213" s="122"/>
      <c r="T213" s="123" t="str">
        <f t="shared" ref="T213:T215" si="293">IF(OR(U213="Preventivo",U213="Detectivo"),"Probabilidad",IF(U213="Correctivo","Impacto",""))</f>
        <v/>
      </c>
      <c r="U213" s="124"/>
      <c r="V213" s="124"/>
      <c r="W213" s="125" t="str">
        <f t="shared" si="288"/>
        <v/>
      </c>
      <c r="X213" s="124"/>
      <c r="Y213" s="124"/>
      <c r="Z213" s="124"/>
      <c r="AA213" s="126" t="str">
        <f t="shared" ref="AA213:AA215" si="294">IFERROR(IF(AND(T212="Probabilidad",T213="Probabilidad"),(AC212-(+AC212*W213)),IF(AND(T212="Impacto",T213="Probabilidad"),(AC211-(+AC211*W213)),IF(T213="Impacto",AC212,""))),"")</f>
        <v/>
      </c>
      <c r="AB213" s="127" t="str">
        <f t="shared" si="289"/>
        <v/>
      </c>
      <c r="AC213" s="125" t="str">
        <f t="shared" si="290"/>
        <v/>
      </c>
      <c r="AD213" s="127" t="str">
        <f t="shared" si="291"/>
        <v/>
      </c>
      <c r="AE213" s="125" t="str">
        <f t="shared" ref="AE213:AE215" si="295">IFERROR(IF(AND(T212="Impacto",T213="Impacto"),(AE212-(+AE212*W213)),IF(AND(T212="Probabilidad",T213="Impacto"),(AE211-(+AE211*W213)),IF(T213="Probabilidad",AE212,""))),"")</f>
        <v/>
      </c>
      <c r="AF213" s="128" t="str">
        <f>IFERROR(IF(OR(AND(AB213="Muy Baja",AD213="Leve"),AND(AB213="Muy Baja",AD213="Menor"),AND(AB213="Baja",AD213="Leve")),"Bajo",IF(OR(AND(AB213="Muy baja",AD213="Moderado"),AND(AB213="Baja",AD213="Menor"),AND(AB213="Baja",AD213="Moderado"),AND(AB213="Media",AD213="Leve"),AND(AB213="Media",AD213="Menor"),AND(AB213="Media",AD213="Moderado"),AND(AB213="Alta",AD213="Leve"),AND(AB213="Alta",AD213="Menor")),"Moderado",IF(OR(AND(AB213="Muy Baja",AD213="Mayor"),AND(AB213="Baja",AD213="Mayor"),AND(AB213="Media",AD213="Mayor"),AND(AB213="Alta",AD213="Moderado"),AND(AB213="Alta",AD213="Mayor"),AND(AB213="Muy Alta",AD213="Leve"),AND(AB213="Muy Alta",AD213="Menor"),AND(AB213="Muy Alta",AD213="Moderado"),AND(AB213="Muy Alta",AD213="Mayor")),"Alto",IF(OR(AND(AB213="Muy Baja",AD213="Catastrófico"),AND(AB213="Baja",AD213="Catastrófico"),AND(AB213="Media",AD213="Catastrófico"),AND(AB213="Alta",AD213="Catastrófico"),AND(AB213="Muy Alta",AD213="Catastrófico")),"Extremo","")))),"")</f>
        <v/>
      </c>
      <c r="AG213" s="124"/>
      <c r="AH213" s="148"/>
      <c r="AI213" s="120"/>
      <c r="AJ213" s="121"/>
      <c r="AK213" s="131"/>
      <c r="AL213" s="131"/>
      <c r="AM213" s="120"/>
      <c r="AN213" s="121"/>
      <c r="AO213" s="257"/>
    </row>
    <row r="214" spans="1:41" hidden="1" x14ac:dyDescent="0.3">
      <c r="A214" s="277"/>
      <c r="B214" s="277"/>
      <c r="C214" s="245"/>
      <c r="D214" s="247"/>
      <c r="E214" s="249"/>
      <c r="F214" s="252"/>
      <c r="G214" s="249"/>
      <c r="H214" s="255"/>
      <c r="I214" s="257"/>
      <c r="J214" s="295"/>
      <c r="K214" s="261"/>
      <c r="L214" s="262"/>
      <c r="M214" s="263"/>
      <c r="N214" s="262">
        <f>IF(NOT(ISERROR(MATCH(M214,_xlfn.ANCHORARRAY(H222),0))),L224&amp;"Por favor no seleccionar los criterios de impacto",M214)</f>
        <v>0</v>
      </c>
      <c r="O214" s="261"/>
      <c r="P214" s="262"/>
      <c r="Q214" s="264"/>
      <c r="R214" s="119">
        <v>5</v>
      </c>
      <c r="S214" s="122"/>
      <c r="T214" s="123" t="str">
        <f t="shared" si="293"/>
        <v/>
      </c>
      <c r="U214" s="124"/>
      <c r="V214" s="124"/>
      <c r="W214" s="125" t="str">
        <f t="shared" si="288"/>
        <v/>
      </c>
      <c r="X214" s="124"/>
      <c r="Y214" s="124"/>
      <c r="Z214" s="124"/>
      <c r="AA214" s="126" t="str">
        <f t="shared" si="294"/>
        <v/>
      </c>
      <c r="AB214" s="127" t="str">
        <f t="shared" si="289"/>
        <v/>
      </c>
      <c r="AC214" s="125" t="str">
        <f t="shared" si="290"/>
        <v/>
      </c>
      <c r="AD214" s="127" t="str">
        <f t="shared" si="291"/>
        <v/>
      </c>
      <c r="AE214" s="125" t="str">
        <f t="shared" si="295"/>
        <v/>
      </c>
      <c r="AF214" s="128" t="str">
        <f t="shared" ref="AF214:AF215" si="296">IFERROR(IF(OR(AND(AB214="Muy Baja",AD214="Leve"),AND(AB214="Muy Baja",AD214="Menor"),AND(AB214="Baja",AD214="Leve")),"Bajo",IF(OR(AND(AB214="Muy baja",AD214="Moderado"),AND(AB214="Baja",AD214="Menor"),AND(AB214="Baja",AD214="Moderado"),AND(AB214="Media",AD214="Leve"),AND(AB214="Media",AD214="Menor"),AND(AB214="Media",AD214="Moderado"),AND(AB214="Alta",AD214="Leve"),AND(AB214="Alta",AD214="Menor")),"Moderado",IF(OR(AND(AB214="Muy Baja",AD214="Mayor"),AND(AB214="Baja",AD214="Mayor"),AND(AB214="Media",AD214="Mayor"),AND(AB214="Alta",AD214="Moderado"),AND(AB214="Alta",AD214="Mayor"),AND(AB214="Muy Alta",AD214="Leve"),AND(AB214="Muy Alta",AD214="Menor"),AND(AB214="Muy Alta",AD214="Moderado"),AND(AB214="Muy Alta",AD214="Mayor")),"Alto",IF(OR(AND(AB214="Muy Baja",AD214="Catastrófico"),AND(AB214="Baja",AD214="Catastrófico"),AND(AB214="Media",AD214="Catastrófico"),AND(AB214="Alta",AD214="Catastrófico"),AND(AB214="Muy Alta",AD214="Catastrófico")),"Extremo","")))),"")</f>
        <v/>
      </c>
      <c r="AG214" s="124"/>
      <c r="AH214" s="148"/>
      <c r="AI214" s="120"/>
      <c r="AJ214" s="121"/>
      <c r="AK214" s="131"/>
      <c r="AL214" s="131"/>
      <c r="AM214" s="120"/>
      <c r="AN214" s="121"/>
      <c r="AO214" s="257"/>
    </row>
    <row r="215" spans="1:41" hidden="1" x14ac:dyDescent="0.3">
      <c r="A215" s="277"/>
      <c r="B215" s="277"/>
      <c r="C215" s="246"/>
      <c r="D215" s="247"/>
      <c r="E215" s="250"/>
      <c r="F215" s="253"/>
      <c r="G215" s="250"/>
      <c r="H215" s="256"/>
      <c r="I215" s="257"/>
      <c r="J215" s="295"/>
      <c r="K215" s="261"/>
      <c r="L215" s="262"/>
      <c r="M215" s="263"/>
      <c r="N215" s="262">
        <f>IF(NOT(ISERROR(MATCH(M215,_xlfn.ANCHORARRAY(H223),0))),L225&amp;"Por favor no seleccionar los criterios de impacto",M215)</f>
        <v>0</v>
      </c>
      <c r="O215" s="261"/>
      <c r="P215" s="262"/>
      <c r="Q215" s="264"/>
      <c r="R215" s="119">
        <v>6</v>
      </c>
      <c r="S215" s="122"/>
      <c r="T215" s="123" t="str">
        <f t="shared" si="293"/>
        <v/>
      </c>
      <c r="U215" s="124"/>
      <c r="V215" s="124"/>
      <c r="W215" s="125" t="str">
        <f t="shared" si="288"/>
        <v/>
      </c>
      <c r="X215" s="124"/>
      <c r="Y215" s="124"/>
      <c r="Z215" s="124"/>
      <c r="AA215" s="126" t="str">
        <f t="shared" si="294"/>
        <v/>
      </c>
      <c r="AB215" s="127" t="str">
        <f t="shared" si="289"/>
        <v/>
      </c>
      <c r="AC215" s="125" t="str">
        <f t="shared" si="290"/>
        <v/>
      </c>
      <c r="AD215" s="127" t="str">
        <f t="shared" si="291"/>
        <v/>
      </c>
      <c r="AE215" s="125" t="str">
        <f t="shared" si="295"/>
        <v/>
      </c>
      <c r="AF215" s="128" t="str">
        <f t="shared" si="296"/>
        <v/>
      </c>
      <c r="AG215" s="124"/>
      <c r="AH215" s="148"/>
      <c r="AI215" s="120"/>
      <c r="AJ215" s="121"/>
      <c r="AK215" s="131"/>
      <c r="AL215" s="131"/>
      <c r="AM215" s="120"/>
      <c r="AN215" s="121"/>
      <c r="AO215" s="257"/>
    </row>
    <row r="216" spans="1:41" hidden="1" x14ac:dyDescent="0.3">
      <c r="A216" s="277"/>
      <c r="B216" s="277"/>
      <c r="C216" s="244">
        <v>34</v>
      </c>
      <c r="D216" s="247"/>
      <c r="E216" s="248"/>
      <c r="F216" s="251"/>
      <c r="G216" s="248"/>
      <c r="H216" s="254"/>
      <c r="I216" s="257"/>
      <c r="J216" s="295"/>
      <c r="K216" s="261" t="str">
        <f t="shared" si="268"/>
        <v/>
      </c>
      <c r="L216" s="262" t="str">
        <f>IF(K216="","",IF(K216="Muy Baja",0.2,IF(K216="Baja",0.4,IF(K216="Media",0.6,IF(K216="Alta",0.8,IF(K216="Muy Alta",1,))))))</f>
        <v/>
      </c>
      <c r="M216" s="263"/>
      <c r="N216" s="262">
        <f>IF(NOT(ISERROR(MATCH(M216,'Tabla Impacto'!$B$221:$B$223,0))),'Tabla Impacto'!$F$223&amp;"Por favor no seleccionar los criterios de impacto(Afectación Económica o presupuestal y Pérdida Reputacional)",M216)</f>
        <v>0</v>
      </c>
      <c r="O216" s="261" t="str">
        <f>IF(OR(N216='Tabla Impacto'!$C$11,N216='Tabla Impacto'!$D$11),"Leve",IF(OR(N216='Tabla Impacto'!$C$12,N216='Tabla Impacto'!$D$12),"Menor",IF(OR(N216='Tabla Impacto'!$C$13,N216='Tabla Impacto'!$D$13),"Moderado",IF(OR(N216='Tabla Impacto'!$C$14,N216='Tabla Impacto'!$D$14),"Mayor",IF(OR(N216='Tabla Impacto'!$C$15,N216='Tabla Impacto'!$D$15),"Catastrófico","")))))</f>
        <v/>
      </c>
      <c r="P216" s="262" t="str">
        <f>IF(O216="","",IF(O216="Leve",0.2,IF(O216="Menor",0.4,IF(O216="Moderado",0.6,IF(O216="Mayor",0.8,IF(O216="Catastrófico",1,))))))</f>
        <v/>
      </c>
      <c r="Q216" s="264" t="str">
        <f>IF(OR(AND(K216="Muy Baja",O216="Leve"),AND(K216="Muy Baja",O216="Menor"),AND(K216="Baja",O216="Leve")),"Bajo",IF(OR(AND(K216="Muy baja",O216="Moderado"),AND(K216="Baja",O216="Menor"),AND(K216="Baja",O216="Moderado"),AND(K216="Media",O216="Leve"),AND(K216="Media",O216="Menor"),AND(K216="Media",O216="Moderado"),AND(K216="Alta",O216="Leve"),AND(K216="Alta",O216="Menor")),"Moderado",IF(OR(AND(K216="Muy Baja",O216="Mayor"),AND(K216="Baja",O216="Mayor"),AND(K216="Media",O216="Mayor"),AND(K216="Alta",O216="Moderado"),AND(K216="Alta",O216="Mayor"),AND(K216="Muy Alta",O216="Leve"),AND(K216="Muy Alta",O216="Menor"),AND(K216="Muy Alta",O216="Moderado"),AND(K216="Muy Alta",O216="Mayor")),"Alto",IF(OR(AND(K216="Muy Baja",O216="Catastrófico"),AND(K216="Baja",O216="Catastrófico"),AND(K216="Media",O216="Catastrófico"),AND(K216="Alta",O216="Catastrófico"),AND(K216="Muy Alta",O216="Catastrófico")),"Extremo",""))))</f>
        <v/>
      </c>
      <c r="R216" s="119">
        <v>1</v>
      </c>
      <c r="S216" s="165"/>
      <c r="T216" s="123" t="str">
        <f>IF(OR(U216="Preventivo",U216="Detectivo"),"Probabilidad",IF(U216="Correctivo","Impacto",""))</f>
        <v/>
      </c>
      <c r="U216" s="124"/>
      <c r="V216" s="124"/>
      <c r="W216" s="125" t="str">
        <f>IF(AND(U216="Preventivo",V216="Automático"),"50%",IF(AND(U216="Preventivo",V216="Manual"),"40%",IF(AND(U216="Detectivo",V216="Automático"),"40%",IF(AND(U216="Detectivo",V216="Manual"),"30%",IF(AND(U216="Correctivo",V216="Automático"),"35%",IF(AND(U216="Correctivo",V216="Manual"),"25%",""))))))</f>
        <v/>
      </c>
      <c r="X216" s="124"/>
      <c r="Y216" s="124"/>
      <c r="Z216" s="124"/>
      <c r="AA216" s="126" t="str">
        <f>IFERROR(IF(T216="Probabilidad",(L216-(+L216*W216)),IF(T216="Impacto",L216,"")),"")</f>
        <v/>
      </c>
      <c r="AB216" s="127" t="str">
        <f>IFERROR(IF(AA216="","",IF(AA216&lt;=0.2,"Muy Baja",IF(AA216&lt;=0.4,"Baja",IF(AA216&lt;=0.6,"Media",IF(AA216&lt;=0.8,"Alta","Muy Alta"))))),"")</f>
        <v/>
      </c>
      <c r="AC216" s="125" t="str">
        <f>+AA216</f>
        <v/>
      </c>
      <c r="AD216" s="127" t="str">
        <f>IFERROR(IF(AE216="","",IF(AE216&lt;=0.2,"Leve",IF(AE216&lt;=0.4,"Menor",IF(AE216&lt;=0.6,"Moderado",IF(AE216&lt;=0.8,"Mayor","Catastrófico"))))),"")</f>
        <v/>
      </c>
      <c r="AE216" s="125" t="str">
        <f>IFERROR(IF(T216="Impacto",(P216-(+P216*W216)),IF(T216="Probabilidad",P216,"")),"")</f>
        <v/>
      </c>
      <c r="AF216" s="128" t="str">
        <f>IFERROR(IF(OR(AND(AB216="Muy Baja",AD216="Leve"),AND(AB216="Muy Baja",AD216="Menor"),AND(AB216="Baja",AD216="Leve")),"Bajo",IF(OR(AND(AB216="Muy baja",AD216="Moderado"),AND(AB216="Baja",AD216="Menor"),AND(AB216="Baja",AD216="Moderado"),AND(AB216="Media",AD216="Leve"),AND(AB216="Media",AD216="Menor"),AND(AB216="Media",AD216="Moderado"),AND(AB216="Alta",AD216="Leve"),AND(AB216="Alta",AD216="Menor")),"Moderado",IF(OR(AND(AB216="Muy Baja",AD216="Mayor"),AND(AB216="Baja",AD216="Mayor"),AND(AB216="Media",AD216="Mayor"),AND(AB216="Alta",AD216="Moderado"),AND(AB216="Alta",AD216="Mayor"),AND(AB216="Muy Alta",AD216="Leve"),AND(AB216="Muy Alta",AD216="Menor"),AND(AB216="Muy Alta",AD216="Moderado"),AND(AB216="Muy Alta",AD216="Mayor")),"Alto",IF(OR(AND(AB216="Muy Baja",AD216="Catastrófico"),AND(AB216="Baja",AD216="Catastrófico"),AND(AB216="Media",AD216="Catastrófico"),AND(AB216="Alta",AD216="Catastrófico"),AND(AB216="Muy Alta",AD216="Catastrófico")),"Extremo","")))),"")</f>
        <v/>
      </c>
      <c r="AG216" s="124"/>
      <c r="AH216" s="148"/>
      <c r="AI216" s="120"/>
      <c r="AJ216" s="120"/>
      <c r="AK216" s="131"/>
      <c r="AL216" s="131"/>
      <c r="AM216" s="120"/>
      <c r="AN216" s="121"/>
      <c r="AO216" s="257" t="s">
        <v>230</v>
      </c>
    </row>
    <row r="217" spans="1:41" hidden="1" x14ac:dyDescent="0.3">
      <c r="A217" s="277"/>
      <c r="B217" s="277"/>
      <c r="C217" s="245"/>
      <c r="D217" s="247"/>
      <c r="E217" s="249"/>
      <c r="F217" s="252"/>
      <c r="G217" s="249"/>
      <c r="H217" s="255"/>
      <c r="I217" s="257"/>
      <c r="J217" s="295"/>
      <c r="K217" s="261"/>
      <c r="L217" s="262"/>
      <c r="M217" s="263"/>
      <c r="N217" s="262">
        <f>IF(NOT(ISERROR(MATCH(M217,_xlfn.ANCHORARRAY(H225),0))),L227&amp;"Por favor no seleccionar los criterios de impacto",M217)</f>
        <v>0</v>
      </c>
      <c r="O217" s="261"/>
      <c r="P217" s="262"/>
      <c r="Q217" s="264"/>
      <c r="R217" s="119">
        <v>2</v>
      </c>
      <c r="S217" s="165"/>
      <c r="T217" s="123" t="str">
        <f>IF(OR(U217="Preventivo",U217="Detectivo"),"Probabilidad",IF(U217="Correctivo","Impacto",""))</f>
        <v/>
      </c>
      <c r="U217" s="124"/>
      <c r="V217" s="124"/>
      <c r="W217" s="125" t="str">
        <f t="shared" ref="W217:W221" si="297">IF(AND(U217="Preventivo",V217="Automático"),"50%",IF(AND(U217="Preventivo",V217="Manual"),"40%",IF(AND(U217="Detectivo",V217="Automático"),"40%",IF(AND(U217="Detectivo",V217="Manual"),"30%",IF(AND(U217="Correctivo",V217="Automático"),"35%",IF(AND(U217="Correctivo",V217="Manual"),"25%",""))))))</f>
        <v/>
      </c>
      <c r="X217" s="124"/>
      <c r="Y217" s="124"/>
      <c r="Z217" s="124"/>
      <c r="AA217" s="126" t="str">
        <f>IFERROR(IF(AND(T216="Probabilidad",T217="Probabilidad"),(AC216-(+AC216*W217)),IF(T217="Probabilidad",(L216-(+L216*W217)),IF(T217="Impacto",AC216,""))),"")</f>
        <v/>
      </c>
      <c r="AB217" s="127" t="str">
        <f t="shared" ref="AB217:AB221" si="298">IFERROR(IF(AA217="","",IF(AA217&lt;=0.2,"Muy Baja",IF(AA217&lt;=0.4,"Baja",IF(AA217&lt;=0.6,"Media",IF(AA217&lt;=0.8,"Alta","Muy Alta"))))),"")</f>
        <v/>
      </c>
      <c r="AC217" s="125" t="str">
        <f t="shared" ref="AC217:AC221" si="299">+AA217</f>
        <v/>
      </c>
      <c r="AD217" s="127" t="str">
        <f t="shared" ref="AD217:AD221" si="300">IFERROR(IF(AE217="","",IF(AE217&lt;=0.2,"Leve",IF(AE217&lt;=0.4,"Menor",IF(AE217&lt;=0.6,"Moderado",IF(AE217&lt;=0.8,"Mayor","Catastrófico"))))),"")</f>
        <v/>
      </c>
      <c r="AE217" s="125" t="str">
        <f>IFERROR(IF(AND(T216="Impacto",T217="Impacto"),(AE210-(+AE210*W217)),IF(T217="Impacto",($P$72-(+$P$72*W217)),IF(T217="Probabilidad",AE210,""))),"")</f>
        <v/>
      </c>
      <c r="AF217" s="128" t="str">
        <f t="shared" ref="AF217:AF218" si="301">IFERROR(IF(OR(AND(AB217="Muy Baja",AD217="Leve"),AND(AB217="Muy Baja",AD217="Menor"),AND(AB217="Baja",AD217="Leve")),"Bajo",IF(OR(AND(AB217="Muy baja",AD217="Moderado"),AND(AB217="Baja",AD217="Menor"),AND(AB217="Baja",AD217="Moderado"),AND(AB217="Media",AD217="Leve"),AND(AB217="Media",AD217="Menor"),AND(AB217="Media",AD217="Moderado"),AND(AB217="Alta",AD217="Leve"),AND(AB217="Alta",AD217="Menor")),"Moderado",IF(OR(AND(AB217="Muy Baja",AD217="Mayor"),AND(AB217="Baja",AD217="Mayor"),AND(AB217="Media",AD217="Mayor"),AND(AB217="Alta",AD217="Moderado"),AND(AB217="Alta",AD217="Mayor"),AND(AB217="Muy Alta",AD217="Leve"),AND(AB217="Muy Alta",AD217="Menor"),AND(AB217="Muy Alta",AD217="Moderado"),AND(AB217="Muy Alta",AD217="Mayor")),"Alto",IF(OR(AND(AB217="Muy Baja",AD217="Catastrófico"),AND(AB217="Baja",AD217="Catastrófico"),AND(AB217="Media",AD217="Catastrófico"),AND(AB217="Alta",AD217="Catastrófico"),AND(AB217="Muy Alta",AD217="Catastrófico")),"Extremo","")))),"")</f>
        <v/>
      </c>
      <c r="AG217" s="124"/>
      <c r="AH217" s="148"/>
      <c r="AI217" s="120"/>
      <c r="AJ217" s="120"/>
      <c r="AK217" s="131"/>
      <c r="AL217" s="131"/>
      <c r="AM217" s="120"/>
      <c r="AN217" s="121"/>
      <c r="AO217" s="257"/>
    </row>
    <row r="218" spans="1:41" hidden="1" x14ac:dyDescent="0.3">
      <c r="A218" s="277"/>
      <c r="B218" s="277"/>
      <c r="C218" s="245"/>
      <c r="D218" s="247"/>
      <c r="E218" s="249"/>
      <c r="F218" s="252"/>
      <c r="G218" s="249"/>
      <c r="H218" s="255"/>
      <c r="I218" s="257"/>
      <c r="J218" s="295"/>
      <c r="K218" s="261"/>
      <c r="L218" s="262"/>
      <c r="M218" s="263"/>
      <c r="N218" s="262">
        <f>IF(NOT(ISERROR(MATCH(M218,_xlfn.ANCHORARRAY(H226),0))),L228&amp;"Por favor no seleccionar los criterios de impacto",M218)</f>
        <v>0</v>
      </c>
      <c r="O218" s="261"/>
      <c r="P218" s="262"/>
      <c r="Q218" s="264"/>
      <c r="R218" s="119">
        <v>3</v>
      </c>
      <c r="S218" s="130"/>
      <c r="T218" s="123" t="str">
        <f>IF(OR(U218="Preventivo",U218="Detectivo"),"Probabilidad",IF(U218="Correctivo","Impacto",""))</f>
        <v/>
      </c>
      <c r="U218" s="124"/>
      <c r="V218" s="124"/>
      <c r="W218" s="125" t="str">
        <f t="shared" si="297"/>
        <v/>
      </c>
      <c r="X218" s="124"/>
      <c r="Y218" s="124"/>
      <c r="Z218" s="124"/>
      <c r="AA218" s="126" t="str">
        <f>IFERROR(IF(AND(T217="Probabilidad",T218="Probabilidad"),(AC217-(+AC217*W218)),IF(AND(T217="Impacto",T218="Probabilidad"),(AC216-(+AC216*W218)),IF(T218="Impacto",AC217,""))),"")</f>
        <v/>
      </c>
      <c r="AB218" s="127" t="str">
        <f t="shared" si="298"/>
        <v/>
      </c>
      <c r="AC218" s="125" t="str">
        <f t="shared" si="299"/>
        <v/>
      </c>
      <c r="AD218" s="127" t="str">
        <f t="shared" si="300"/>
        <v/>
      </c>
      <c r="AE218" s="125" t="str">
        <f>IFERROR(IF(AND(T217="Impacto",T218="Impacto"),(AE217-(+AE217*W218)),IF(AND(T217="Probabilidad",T218="Impacto"),(AE216-(+AE216*W218)),IF(T218="Probabilidad",AE217,""))),"")</f>
        <v/>
      </c>
      <c r="AF218" s="128" t="str">
        <f t="shared" si="301"/>
        <v/>
      </c>
      <c r="AG218" s="124"/>
      <c r="AH218" s="148"/>
      <c r="AI218" s="120"/>
      <c r="AJ218" s="121"/>
      <c r="AK218" s="131"/>
      <c r="AL218" s="131"/>
      <c r="AM218" s="120"/>
      <c r="AN218" s="121"/>
      <c r="AO218" s="257"/>
    </row>
    <row r="219" spans="1:41" hidden="1" x14ac:dyDescent="0.3">
      <c r="A219" s="277"/>
      <c r="B219" s="277"/>
      <c r="C219" s="245"/>
      <c r="D219" s="247"/>
      <c r="E219" s="249"/>
      <c r="F219" s="252"/>
      <c r="G219" s="249"/>
      <c r="H219" s="255"/>
      <c r="I219" s="257"/>
      <c r="J219" s="295"/>
      <c r="K219" s="261"/>
      <c r="L219" s="262"/>
      <c r="M219" s="263"/>
      <c r="N219" s="262">
        <f>IF(NOT(ISERROR(MATCH(M219,_xlfn.ANCHORARRAY(H227),0))),L229&amp;"Por favor no seleccionar los criterios de impacto",M219)</f>
        <v>0</v>
      </c>
      <c r="O219" s="261"/>
      <c r="P219" s="262"/>
      <c r="Q219" s="264"/>
      <c r="R219" s="119">
        <v>4</v>
      </c>
      <c r="S219" s="122"/>
      <c r="T219" s="123" t="str">
        <f t="shared" ref="T219:T221" si="302">IF(OR(U219="Preventivo",U219="Detectivo"),"Probabilidad",IF(U219="Correctivo","Impacto",""))</f>
        <v/>
      </c>
      <c r="U219" s="124"/>
      <c r="V219" s="124"/>
      <c r="W219" s="125" t="str">
        <f t="shared" si="297"/>
        <v/>
      </c>
      <c r="X219" s="124"/>
      <c r="Y219" s="124"/>
      <c r="Z219" s="124"/>
      <c r="AA219" s="126" t="str">
        <f t="shared" ref="AA219:AA221" si="303">IFERROR(IF(AND(T218="Probabilidad",T219="Probabilidad"),(AC218-(+AC218*W219)),IF(AND(T218="Impacto",T219="Probabilidad"),(AC217-(+AC217*W219)),IF(T219="Impacto",AC218,""))),"")</f>
        <v/>
      </c>
      <c r="AB219" s="127" t="str">
        <f t="shared" si="298"/>
        <v/>
      </c>
      <c r="AC219" s="125" t="str">
        <f t="shared" si="299"/>
        <v/>
      </c>
      <c r="AD219" s="127" t="str">
        <f t="shared" si="300"/>
        <v/>
      </c>
      <c r="AE219" s="125" t="str">
        <f t="shared" ref="AE219:AE221" si="304">IFERROR(IF(AND(T218="Impacto",T219="Impacto"),(AE218-(+AE218*W219)),IF(AND(T218="Probabilidad",T219="Impacto"),(AE217-(+AE217*W219)),IF(T219="Probabilidad",AE218,""))),"")</f>
        <v/>
      </c>
      <c r="AF219" s="128" t="str">
        <f>IFERROR(IF(OR(AND(AB219="Muy Baja",AD219="Leve"),AND(AB219="Muy Baja",AD219="Menor"),AND(AB219="Baja",AD219="Leve")),"Bajo",IF(OR(AND(AB219="Muy baja",AD219="Moderado"),AND(AB219="Baja",AD219="Menor"),AND(AB219="Baja",AD219="Moderado"),AND(AB219="Media",AD219="Leve"),AND(AB219="Media",AD219="Menor"),AND(AB219="Media",AD219="Moderado"),AND(AB219="Alta",AD219="Leve"),AND(AB219="Alta",AD219="Menor")),"Moderado",IF(OR(AND(AB219="Muy Baja",AD219="Mayor"),AND(AB219="Baja",AD219="Mayor"),AND(AB219="Media",AD219="Mayor"),AND(AB219="Alta",AD219="Moderado"),AND(AB219="Alta",AD219="Mayor"),AND(AB219="Muy Alta",AD219="Leve"),AND(AB219="Muy Alta",AD219="Menor"),AND(AB219="Muy Alta",AD219="Moderado"),AND(AB219="Muy Alta",AD219="Mayor")),"Alto",IF(OR(AND(AB219="Muy Baja",AD219="Catastrófico"),AND(AB219="Baja",AD219="Catastrófico"),AND(AB219="Media",AD219="Catastrófico"),AND(AB219="Alta",AD219="Catastrófico"),AND(AB219="Muy Alta",AD219="Catastrófico")),"Extremo","")))),"")</f>
        <v/>
      </c>
      <c r="AG219" s="124"/>
      <c r="AH219" s="148"/>
      <c r="AI219" s="120"/>
      <c r="AJ219" s="121"/>
      <c r="AK219" s="131"/>
      <c r="AL219" s="131"/>
      <c r="AM219" s="120"/>
      <c r="AN219" s="121"/>
      <c r="AO219" s="257"/>
    </row>
    <row r="220" spans="1:41" hidden="1" x14ac:dyDescent="0.3">
      <c r="A220" s="277"/>
      <c r="B220" s="277"/>
      <c r="C220" s="245"/>
      <c r="D220" s="247"/>
      <c r="E220" s="249"/>
      <c r="F220" s="252"/>
      <c r="G220" s="249"/>
      <c r="H220" s="255"/>
      <c r="I220" s="257"/>
      <c r="J220" s="295"/>
      <c r="K220" s="261"/>
      <c r="L220" s="262"/>
      <c r="M220" s="263"/>
      <c r="N220" s="262">
        <f>IF(NOT(ISERROR(MATCH(M220,_xlfn.ANCHORARRAY(H228),0))),L230&amp;"Por favor no seleccionar los criterios de impacto",M220)</f>
        <v>0</v>
      </c>
      <c r="O220" s="261"/>
      <c r="P220" s="262"/>
      <c r="Q220" s="264"/>
      <c r="R220" s="119">
        <v>5</v>
      </c>
      <c r="S220" s="122"/>
      <c r="T220" s="123" t="str">
        <f t="shared" si="302"/>
        <v/>
      </c>
      <c r="U220" s="124"/>
      <c r="V220" s="124"/>
      <c r="W220" s="125" t="str">
        <f t="shared" si="297"/>
        <v/>
      </c>
      <c r="X220" s="124"/>
      <c r="Y220" s="124"/>
      <c r="Z220" s="124"/>
      <c r="AA220" s="126" t="str">
        <f t="shared" si="303"/>
        <v/>
      </c>
      <c r="AB220" s="127" t="str">
        <f t="shared" si="298"/>
        <v/>
      </c>
      <c r="AC220" s="125" t="str">
        <f t="shared" si="299"/>
        <v/>
      </c>
      <c r="AD220" s="127" t="str">
        <f t="shared" si="300"/>
        <v/>
      </c>
      <c r="AE220" s="125" t="str">
        <f t="shared" si="304"/>
        <v/>
      </c>
      <c r="AF220" s="128" t="str">
        <f t="shared" ref="AF220:AF221" si="305">IFERROR(IF(OR(AND(AB220="Muy Baja",AD220="Leve"),AND(AB220="Muy Baja",AD220="Menor"),AND(AB220="Baja",AD220="Leve")),"Bajo",IF(OR(AND(AB220="Muy baja",AD220="Moderado"),AND(AB220="Baja",AD220="Menor"),AND(AB220="Baja",AD220="Moderado"),AND(AB220="Media",AD220="Leve"),AND(AB220="Media",AD220="Menor"),AND(AB220="Media",AD220="Moderado"),AND(AB220="Alta",AD220="Leve"),AND(AB220="Alta",AD220="Menor")),"Moderado",IF(OR(AND(AB220="Muy Baja",AD220="Mayor"),AND(AB220="Baja",AD220="Mayor"),AND(AB220="Media",AD220="Mayor"),AND(AB220="Alta",AD220="Moderado"),AND(AB220="Alta",AD220="Mayor"),AND(AB220="Muy Alta",AD220="Leve"),AND(AB220="Muy Alta",AD220="Menor"),AND(AB220="Muy Alta",AD220="Moderado"),AND(AB220="Muy Alta",AD220="Mayor")),"Alto",IF(OR(AND(AB220="Muy Baja",AD220="Catastrófico"),AND(AB220="Baja",AD220="Catastrófico"),AND(AB220="Media",AD220="Catastrófico"),AND(AB220="Alta",AD220="Catastrófico"),AND(AB220="Muy Alta",AD220="Catastrófico")),"Extremo","")))),"")</f>
        <v/>
      </c>
      <c r="AG220" s="124"/>
      <c r="AH220" s="148"/>
      <c r="AI220" s="120"/>
      <c r="AJ220" s="121"/>
      <c r="AK220" s="131"/>
      <c r="AL220" s="131"/>
      <c r="AM220" s="120"/>
      <c r="AN220" s="121"/>
      <c r="AO220" s="257"/>
    </row>
    <row r="221" spans="1:41" hidden="1" x14ac:dyDescent="0.3">
      <c r="A221" s="277"/>
      <c r="B221" s="277"/>
      <c r="C221" s="246"/>
      <c r="D221" s="247"/>
      <c r="E221" s="250"/>
      <c r="F221" s="253"/>
      <c r="G221" s="250"/>
      <c r="H221" s="256"/>
      <c r="I221" s="257"/>
      <c r="J221" s="295"/>
      <c r="K221" s="261"/>
      <c r="L221" s="262"/>
      <c r="M221" s="263"/>
      <c r="N221" s="262">
        <f>IF(NOT(ISERROR(MATCH(M221,_xlfn.ANCHORARRAY(H229),0))),L231&amp;"Por favor no seleccionar los criterios de impacto",M221)</f>
        <v>0</v>
      </c>
      <c r="O221" s="261"/>
      <c r="P221" s="262"/>
      <c r="Q221" s="264"/>
      <c r="R221" s="119">
        <v>6</v>
      </c>
      <c r="S221" s="122"/>
      <c r="T221" s="123" t="str">
        <f t="shared" si="302"/>
        <v/>
      </c>
      <c r="U221" s="124"/>
      <c r="V221" s="124"/>
      <c r="W221" s="125" t="str">
        <f t="shared" si="297"/>
        <v/>
      </c>
      <c r="X221" s="124"/>
      <c r="Y221" s="124"/>
      <c r="Z221" s="124"/>
      <c r="AA221" s="126" t="str">
        <f t="shared" si="303"/>
        <v/>
      </c>
      <c r="AB221" s="127" t="str">
        <f t="shared" si="298"/>
        <v/>
      </c>
      <c r="AC221" s="125" t="str">
        <f t="shared" si="299"/>
        <v/>
      </c>
      <c r="AD221" s="127" t="str">
        <f t="shared" si="300"/>
        <v/>
      </c>
      <c r="AE221" s="125" t="str">
        <f t="shared" si="304"/>
        <v/>
      </c>
      <c r="AF221" s="128" t="str">
        <f t="shared" si="305"/>
        <v/>
      </c>
      <c r="AG221" s="124"/>
      <c r="AH221" s="148"/>
      <c r="AI221" s="120"/>
      <c r="AJ221" s="121"/>
      <c r="AK221" s="131"/>
      <c r="AL221" s="131"/>
      <c r="AM221" s="120"/>
      <c r="AN221" s="121"/>
      <c r="AO221" s="257"/>
    </row>
    <row r="222" spans="1:41" hidden="1" x14ac:dyDescent="0.3">
      <c r="A222" s="277"/>
      <c r="B222" s="277"/>
      <c r="C222" s="244">
        <v>35</v>
      </c>
      <c r="D222" s="247"/>
      <c r="E222" s="248"/>
      <c r="F222" s="251"/>
      <c r="G222" s="248"/>
      <c r="H222" s="254"/>
      <c r="I222" s="257"/>
      <c r="J222" s="295"/>
      <c r="K222" s="261" t="str">
        <f t="shared" si="258"/>
        <v/>
      </c>
      <c r="L222" s="262" t="str">
        <f>IF(K222="","",IF(K222="Muy Baja",0.2,IF(K222="Baja",0.4,IF(K222="Media",0.6,IF(K222="Alta",0.8,IF(K222="Muy Alta",1,))))))</f>
        <v/>
      </c>
      <c r="M222" s="263"/>
      <c r="N222" s="262">
        <f>IF(NOT(ISERROR(MATCH(M222,'Tabla Impacto'!$B$221:$B$223,0))),'Tabla Impacto'!$F$223&amp;"Por favor no seleccionar los criterios de impacto(Afectación Económica o presupuestal y Pérdida Reputacional)",M222)</f>
        <v>0</v>
      </c>
      <c r="O222" s="261" t="str">
        <f>IF(OR(N222='Tabla Impacto'!$C$11,N222='Tabla Impacto'!$D$11),"Leve",IF(OR(N222='Tabla Impacto'!$C$12,N222='Tabla Impacto'!$D$12),"Menor",IF(OR(N222='Tabla Impacto'!$C$13,N222='Tabla Impacto'!$D$13),"Moderado",IF(OR(N222='Tabla Impacto'!$C$14,N222='Tabla Impacto'!$D$14),"Mayor",IF(OR(N222='Tabla Impacto'!$C$15,N222='Tabla Impacto'!$D$15),"Catastrófico","")))))</f>
        <v/>
      </c>
      <c r="P222" s="262" t="str">
        <f>IF(O222="","",IF(O222="Leve",0.2,IF(O222="Menor",0.4,IF(O222="Moderado",0.6,IF(O222="Mayor",0.8,IF(O222="Catastrófico",1,))))))</f>
        <v/>
      </c>
      <c r="Q222" s="264" t="str">
        <f>IF(OR(AND(K222="Muy Baja",O222="Leve"),AND(K222="Muy Baja",O222="Menor"),AND(K222="Baja",O222="Leve")),"Bajo",IF(OR(AND(K222="Muy baja",O222="Moderado"),AND(K222="Baja",O222="Menor"),AND(K222="Baja",O222="Moderado"),AND(K222="Media",O222="Leve"),AND(K222="Media",O222="Menor"),AND(K222="Media",O222="Moderado"),AND(K222="Alta",O222="Leve"),AND(K222="Alta",O222="Menor")),"Moderado",IF(OR(AND(K222="Muy Baja",O222="Mayor"),AND(K222="Baja",O222="Mayor"),AND(K222="Media",O222="Mayor"),AND(K222="Alta",O222="Moderado"),AND(K222="Alta",O222="Mayor"),AND(K222="Muy Alta",O222="Leve"),AND(K222="Muy Alta",O222="Menor"),AND(K222="Muy Alta",O222="Moderado"),AND(K222="Muy Alta",O222="Mayor")),"Alto",IF(OR(AND(K222="Muy Baja",O222="Catastrófico"),AND(K222="Baja",O222="Catastrófico"),AND(K222="Media",O222="Catastrófico"),AND(K222="Alta",O222="Catastrófico"),AND(K222="Muy Alta",O222="Catastrófico")),"Extremo",""))))</f>
        <v/>
      </c>
      <c r="R222" s="119">
        <v>1</v>
      </c>
      <c r="S222" s="165"/>
      <c r="T222" s="123" t="str">
        <f>IF(OR(U222="Preventivo",U222="Detectivo"),"Probabilidad",IF(U222="Correctivo","Impacto",""))</f>
        <v/>
      </c>
      <c r="U222" s="124"/>
      <c r="V222" s="124"/>
      <c r="W222" s="125" t="str">
        <f>IF(AND(U222="Preventivo",V222="Automático"),"50%",IF(AND(U222="Preventivo",V222="Manual"),"40%",IF(AND(U222="Detectivo",V222="Automático"),"40%",IF(AND(U222="Detectivo",V222="Manual"),"30%",IF(AND(U222="Correctivo",V222="Automático"),"35%",IF(AND(U222="Correctivo",V222="Manual"),"25%",""))))))</f>
        <v/>
      </c>
      <c r="X222" s="124"/>
      <c r="Y222" s="124"/>
      <c r="Z222" s="124"/>
      <c r="AA222" s="126" t="str">
        <f>IFERROR(IF(T222="Probabilidad",(L222-(+L222*W222)),IF(T222="Impacto",L222,"")),"")</f>
        <v/>
      </c>
      <c r="AB222" s="127" t="str">
        <f>IFERROR(IF(AA222="","",IF(AA222&lt;=0.2,"Muy Baja",IF(AA222&lt;=0.4,"Baja",IF(AA222&lt;=0.6,"Media",IF(AA222&lt;=0.8,"Alta","Muy Alta"))))),"")</f>
        <v/>
      </c>
      <c r="AC222" s="125" t="str">
        <f>+AA222</f>
        <v/>
      </c>
      <c r="AD222" s="127" t="str">
        <f>IFERROR(IF(AE222="","",IF(AE222&lt;=0.2,"Leve",IF(AE222&lt;=0.4,"Menor",IF(AE222&lt;=0.6,"Moderado",IF(AE222&lt;=0.8,"Mayor","Catastrófico"))))),"")</f>
        <v/>
      </c>
      <c r="AE222" s="125" t="str">
        <f>IFERROR(IF(T222="Impacto",(P222-(+P222*W222)),IF(T222="Probabilidad",P222,"")),"")</f>
        <v/>
      </c>
      <c r="AF222" s="128" t="str">
        <f>IFERROR(IF(OR(AND(AB222="Muy Baja",AD222="Leve"),AND(AB222="Muy Baja",AD222="Menor"),AND(AB222="Baja",AD222="Leve")),"Bajo",IF(OR(AND(AB222="Muy baja",AD222="Moderado"),AND(AB222="Baja",AD222="Menor"),AND(AB222="Baja",AD222="Moderado"),AND(AB222="Media",AD222="Leve"),AND(AB222="Media",AD222="Menor"),AND(AB222="Media",AD222="Moderado"),AND(AB222="Alta",AD222="Leve"),AND(AB222="Alta",AD222="Menor")),"Moderado",IF(OR(AND(AB222="Muy Baja",AD222="Mayor"),AND(AB222="Baja",AD222="Mayor"),AND(AB222="Media",AD222="Mayor"),AND(AB222="Alta",AD222="Moderado"),AND(AB222="Alta",AD222="Mayor"),AND(AB222="Muy Alta",AD222="Leve"),AND(AB222="Muy Alta",AD222="Menor"),AND(AB222="Muy Alta",AD222="Moderado"),AND(AB222="Muy Alta",AD222="Mayor")),"Alto",IF(OR(AND(AB222="Muy Baja",AD222="Catastrófico"),AND(AB222="Baja",AD222="Catastrófico"),AND(AB222="Media",AD222="Catastrófico"),AND(AB222="Alta",AD222="Catastrófico"),AND(AB222="Muy Alta",AD222="Catastrófico")),"Extremo","")))),"")</f>
        <v/>
      </c>
      <c r="AG222" s="124"/>
      <c r="AH222" s="148"/>
      <c r="AI222" s="120"/>
      <c r="AJ222" s="120"/>
      <c r="AK222" s="131"/>
      <c r="AL222" s="131"/>
      <c r="AM222" s="120"/>
      <c r="AN222" s="121"/>
      <c r="AO222" s="257" t="s">
        <v>230</v>
      </c>
    </row>
    <row r="223" spans="1:41" hidden="1" x14ac:dyDescent="0.3">
      <c r="A223" s="277"/>
      <c r="B223" s="277"/>
      <c r="C223" s="245"/>
      <c r="D223" s="247"/>
      <c r="E223" s="249"/>
      <c r="F223" s="252"/>
      <c r="G223" s="249"/>
      <c r="H223" s="255"/>
      <c r="I223" s="257"/>
      <c r="J223" s="295"/>
      <c r="K223" s="261"/>
      <c r="L223" s="262"/>
      <c r="M223" s="263"/>
      <c r="N223" s="262">
        <f>IF(NOT(ISERROR(MATCH(M223,_xlfn.ANCHORARRAY(H231),0))),L233&amp;"Por favor no seleccionar los criterios de impacto",M223)</f>
        <v>0</v>
      </c>
      <c r="O223" s="261"/>
      <c r="P223" s="262"/>
      <c r="Q223" s="264"/>
      <c r="R223" s="119">
        <v>2</v>
      </c>
      <c r="S223" s="165"/>
      <c r="T223" s="123" t="str">
        <f>IF(OR(U223="Preventivo",U223="Detectivo"),"Probabilidad",IF(U223="Correctivo","Impacto",""))</f>
        <v/>
      </c>
      <c r="U223" s="124"/>
      <c r="V223" s="124"/>
      <c r="W223" s="125" t="str">
        <f t="shared" ref="W223:W227" si="306">IF(AND(U223="Preventivo",V223="Automático"),"50%",IF(AND(U223="Preventivo",V223="Manual"),"40%",IF(AND(U223="Detectivo",V223="Automático"),"40%",IF(AND(U223="Detectivo",V223="Manual"),"30%",IF(AND(U223="Correctivo",V223="Automático"),"35%",IF(AND(U223="Correctivo",V223="Manual"),"25%",""))))))</f>
        <v/>
      </c>
      <c r="X223" s="124"/>
      <c r="Y223" s="124"/>
      <c r="Z223" s="124"/>
      <c r="AA223" s="126" t="str">
        <f>IFERROR(IF(AND(T222="Probabilidad",T223="Probabilidad"),(AC222-(+AC222*W223)),IF(T223="Probabilidad",(L222-(+L222*W223)),IF(T223="Impacto",AC222,""))),"")</f>
        <v/>
      </c>
      <c r="AB223" s="127" t="str">
        <f t="shared" ref="AB223:AB227" si="307">IFERROR(IF(AA223="","",IF(AA223&lt;=0.2,"Muy Baja",IF(AA223&lt;=0.4,"Baja",IF(AA223&lt;=0.6,"Media",IF(AA223&lt;=0.8,"Alta","Muy Alta"))))),"")</f>
        <v/>
      </c>
      <c r="AC223" s="125" t="str">
        <f t="shared" ref="AC223:AC227" si="308">+AA223</f>
        <v/>
      </c>
      <c r="AD223" s="127" t="str">
        <f t="shared" ref="AD223:AD227" si="309">IFERROR(IF(AE223="","",IF(AE223&lt;=0.2,"Leve",IF(AE223&lt;=0.4,"Menor",IF(AE223&lt;=0.6,"Moderado",IF(AE223&lt;=0.8,"Mayor","Catastrófico"))))),"")</f>
        <v/>
      </c>
      <c r="AE223" s="125" t="str">
        <f>IFERROR(IF(AND(T222="Impacto",T223="Impacto"),(AE216-(+AE216*W223)),IF(T223="Impacto",($P$72-(+$P$72*W223)),IF(T223="Probabilidad",AE216,""))),"")</f>
        <v/>
      </c>
      <c r="AF223" s="128" t="str">
        <f t="shared" ref="AF223:AF224" si="310">IFERROR(IF(OR(AND(AB223="Muy Baja",AD223="Leve"),AND(AB223="Muy Baja",AD223="Menor"),AND(AB223="Baja",AD223="Leve")),"Bajo",IF(OR(AND(AB223="Muy baja",AD223="Moderado"),AND(AB223="Baja",AD223="Menor"),AND(AB223="Baja",AD223="Moderado"),AND(AB223="Media",AD223="Leve"),AND(AB223="Media",AD223="Menor"),AND(AB223="Media",AD223="Moderado"),AND(AB223="Alta",AD223="Leve"),AND(AB223="Alta",AD223="Menor")),"Moderado",IF(OR(AND(AB223="Muy Baja",AD223="Mayor"),AND(AB223="Baja",AD223="Mayor"),AND(AB223="Media",AD223="Mayor"),AND(AB223="Alta",AD223="Moderado"),AND(AB223="Alta",AD223="Mayor"),AND(AB223="Muy Alta",AD223="Leve"),AND(AB223="Muy Alta",AD223="Menor"),AND(AB223="Muy Alta",AD223="Moderado"),AND(AB223="Muy Alta",AD223="Mayor")),"Alto",IF(OR(AND(AB223="Muy Baja",AD223="Catastrófico"),AND(AB223="Baja",AD223="Catastrófico"),AND(AB223="Media",AD223="Catastrófico"),AND(AB223="Alta",AD223="Catastrófico"),AND(AB223="Muy Alta",AD223="Catastrófico")),"Extremo","")))),"")</f>
        <v/>
      </c>
      <c r="AG223" s="124"/>
      <c r="AH223" s="148"/>
      <c r="AI223" s="120"/>
      <c r="AJ223" s="121"/>
      <c r="AK223" s="131"/>
      <c r="AL223" s="131"/>
      <c r="AM223" s="120"/>
      <c r="AN223" s="121"/>
      <c r="AO223" s="257"/>
    </row>
    <row r="224" spans="1:41" hidden="1" x14ac:dyDescent="0.3">
      <c r="A224" s="277"/>
      <c r="B224" s="277"/>
      <c r="C224" s="245"/>
      <c r="D224" s="247"/>
      <c r="E224" s="249"/>
      <c r="F224" s="252"/>
      <c r="G224" s="249"/>
      <c r="H224" s="255"/>
      <c r="I224" s="257"/>
      <c r="J224" s="295"/>
      <c r="K224" s="261"/>
      <c r="L224" s="262"/>
      <c r="M224" s="263"/>
      <c r="N224" s="262">
        <f>IF(NOT(ISERROR(MATCH(M224,_xlfn.ANCHORARRAY(H232),0))),L240&amp;"Por favor no seleccionar los criterios de impacto",M224)</f>
        <v>0</v>
      </c>
      <c r="O224" s="261"/>
      <c r="P224" s="262"/>
      <c r="Q224" s="264"/>
      <c r="R224" s="119">
        <v>3</v>
      </c>
      <c r="S224" s="130"/>
      <c r="T224" s="123" t="str">
        <f>IF(OR(U224="Preventivo",U224="Detectivo"),"Probabilidad",IF(U224="Correctivo","Impacto",""))</f>
        <v/>
      </c>
      <c r="U224" s="124"/>
      <c r="V224" s="124"/>
      <c r="W224" s="125" t="str">
        <f t="shared" si="306"/>
        <v/>
      </c>
      <c r="X224" s="124"/>
      <c r="Y224" s="124"/>
      <c r="Z224" s="124"/>
      <c r="AA224" s="126" t="str">
        <f>IFERROR(IF(AND(T223="Probabilidad",T224="Probabilidad"),(AC223-(+AC223*W224)),IF(AND(T223="Impacto",T224="Probabilidad"),(AC222-(+AC222*W224)),IF(T224="Impacto",AC223,""))),"")</f>
        <v/>
      </c>
      <c r="AB224" s="127" t="str">
        <f t="shared" si="307"/>
        <v/>
      </c>
      <c r="AC224" s="125" t="str">
        <f t="shared" si="308"/>
        <v/>
      </c>
      <c r="AD224" s="127" t="str">
        <f t="shared" si="309"/>
        <v/>
      </c>
      <c r="AE224" s="125" t="str">
        <f>IFERROR(IF(AND(T223="Impacto",T224="Impacto"),(AE223-(+AE223*W224)),IF(AND(T223="Probabilidad",T224="Impacto"),(AE222-(+AE222*W224)),IF(T224="Probabilidad",AE223,""))),"")</f>
        <v/>
      </c>
      <c r="AF224" s="128" t="str">
        <f t="shared" si="310"/>
        <v/>
      </c>
      <c r="AG224" s="124"/>
      <c r="AH224" s="148"/>
      <c r="AI224" s="120"/>
      <c r="AJ224" s="121"/>
      <c r="AK224" s="131"/>
      <c r="AL224" s="131"/>
      <c r="AM224" s="120"/>
      <c r="AN224" s="121"/>
      <c r="AO224" s="257"/>
    </row>
    <row r="225" spans="1:41" hidden="1" x14ac:dyDescent="0.3">
      <c r="A225" s="277"/>
      <c r="B225" s="277"/>
      <c r="C225" s="245"/>
      <c r="D225" s="247"/>
      <c r="E225" s="249"/>
      <c r="F225" s="252"/>
      <c r="G225" s="249"/>
      <c r="H225" s="255"/>
      <c r="I225" s="257"/>
      <c r="J225" s="295"/>
      <c r="K225" s="261"/>
      <c r="L225" s="262"/>
      <c r="M225" s="263"/>
      <c r="N225" s="262">
        <f>IF(NOT(ISERROR(MATCH(M225,_xlfn.ANCHORARRAY(H233),0))),L241&amp;"Por favor no seleccionar los criterios de impacto",M225)</f>
        <v>0</v>
      </c>
      <c r="O225" s="261"/>
      <c r="P225" s="262"/>
      <c r="Q225" s="264"/>
      <c r="R225" s="119">
        <v>4</v>
      </c>
      <c r="S225" s="122"/>
      <c r="T225" s="123" t="str">
        <f t="shared" ref="T225:T227" si="311">IF(OR(U225="Preventivo",U225="Detectivo"),"Probabilidad",IF(U225="Correctivo","Impacto",""))</f>
        <v/>
      </c>
      <c r="U225" s="124"/>
      <c r="V225" s="124"/>
      <c r="W225" s="125" t="str">
        <f t="shared" si="306"/>
        <v/>
      </c>
      <c r="X225" s="124"/>
      <c r="Y225" s="124"/>
      <c r="Z225" s="124"/>
      <c r="AA225" s="126" t="str">
        <f t="shared" ref="AA225:AA227" si="312">IFERROR(IF(AND(T224="Probabilidad",T225="Probabilidad"),(AC224-(+AC224*W225)),IF(AND(T224="Impacto",T225="Probabilidad"),(AC223-(+AC223*W225)),IF(T225="Impacto",AC224,""))),"")</f>
        <v/>
      </c>
      <c r="AB225" s="127" t="str">
        <f t="shared" si="307"/>
        <v/>
      </c>
      <c r="AC225" s="125" t="str">
        <f t="shared" si="308"/>
        <v/>
      </c>
      <c r="AD225" s="127" t="str">
        <f t="shared" si="309"/>
        <v/>
      </c>
      <c r="AE225" s="125" t="str">
        <f t="shared" ref="AE225:AE227" si="313">IFERROR(IF(AND(T224="Impacto",T225="Impacto"),(AE224-(+AE224*W225)),IF(AND(T224="Probabilidad",T225="Impacto"),(AE223-(+AE223*W225)),IF(T225="Probabilidad",AE224,""))),"")</f>
        <v/>
      </c>
      <c r="AF225" s="128" t="str">
        <f>IFERROR(IF(OR(AND(AB225="Muy Baja",AD225="Leve"),AND(AB225="Muy Baja",AD225="Menor"),AND(AB225="Baja",AD225="Leve")),"Bajo",IF(OR(AND(AB225="Muy baja",AD225="Moderado"),AND(AB225="Baja",AD225="Menor"),AND(AB225="Baja",AD225="Moderado"),AND(AB225="Media",AD225="Leve"),AND(AB225="Media",AD225="Menor"),AND(AB225="Media",AD225="Moderado"),AND(AB225="Alta",AD225="Leve"),AND(AB225="Alta",AD225="Menor")),"Moderado",IF(OR(AND(AB225="Muy Baja",AD225="Mayor"),AND(AB225="Baja",AD225="Mayor"),AND(AB225="Media",AD225="Mayor"),AND(AB225="Alta",AD225="Moderado"),AND(AB225="Alta",AD225="Mayor"),AND(AB225="Muy Alta",AD225="Leve"),AND(AB225="Muy Alta",AD225="Menor"),AND(AB225="Muy Alta",AD225="Moderado"),AND(AB225="Muy Alta",AD225="Mayor")),"Alto",IF(OR(AND(AB225="Muy Baja",AD225="Catastrófico"),AND(AB225="Baja",AD225="Catastrófico"),AND(AB225="Media",AD225="Catastrófico"),AND(AB225="Alta",AD225="Catastrófico"),AND(AB225="Muy Alta",AD225="Catastrófico")),"Extremo","")))),"")</f>
        <v/>
      </c>
      <c r="AG225" s="124"/>
      <c r="AH225" s="148"/>
      <c r="AI225" s="120"/>
      <c r="AJ225" s="121"/>
      <c r="AK225" s="131"/>
      <c r="AL225" s="131"/>
      <c r="AM225" s="120"/>
      <c r="AN225" s="121"/>
      <c r="AO225" s="257"/>
    </row>
    <row r="226" spans="1:41" hidden="1" x14ac:dyDescent="0.3">
      <c r="A226" s="277"/>
      <c r="B226" s="277"/>
      <c r="C226" s="245"/>
      <c r="D226" s="247"/>
      <c r="E226" s="249"/>
      <c r="F226" s="252"/>
      <c r="G226" s="249"/>
      <c r="H226" s="255"/>
      <c r="I226" s="257"/>
      <c r="J226" s="295"/>
      <c r="K226" s="261"/>
      <c r="L226" s="262"/>
      <c r="M226" s="263"/>
      <c r="N226" s="262">
        <f>IF(NOT(ISERROR(MATCH(M226,_xlfn.ANCHORARRAY(H240),0))),L242&amp;"Por favor no seleccionar los criterios de impacto",M226)</f>
        <v>0</v>
      </c>
      <c r="O226" s="261"/>
      <c r="P226" s="262"/>
      <c r="Q226" s="264"/>
      <c r="R226" s="119">
        <v>5</v>
      </c>
      <c r="S226" s="122"/>
      <c r="T226" s="123" t="str">
        <f t="shared" si="311"/>
        <v/>
      </c>
      <c r="U226" s="124"/>
      <c r="V226" s="124"/>
      <c r="W226" s="125" t="str">
        <f t="shared" si="306"/>
        <v/>
      </c>
      <c r="X226" s="124"/>
      <c r="Y226" s="124"/>
      <c r="Z226" s="124"/>
      <c r="AA226" s="126" t="str">
        <f t="shared" si="312"/>
        <v/>
      </c>
      <c r="AB226" s="127" t="str">
        <f t="shared" si="307"/>
        <v/>
      </c>
      <c r="AC226" s="125" t="str">
        <f t="shared" si="308"/>
        <v/>
      </c>
      <c r="AD226" s="127" t="str">
        <f t="shared" si="309"/>
        <v/>
      </c>
      <c r="AE226" s="125" t="str">
        <f t="shared" si="313"/>
        <v/>
      </c>
      <c r="AF226" s="128" t="str">
        <f t="shared" ref="AF226:AF227" si="314">IFERROR(IF(OR(AND(AB226="Muy Baja",AD226="Leve"),AND(AB226="Muy Baja",AD226="Menor"),AND(AB226="Baja",AD226="Leve")),"Bajo",IF(OR(AND(AB226="Muy baja",AD226="Moderado"),AND(AB226="Baja",AD226="Menor"),AND(AB226="Baja",AD226="Moderado"),AND(AB226="Media",AD226="Leve"),AND(AB226="Media",AD226="Menor"),AND(AB226="Media",AD226="Moderado"),AND(AB226="Alta",AD226="Leve"),AND(AB226="Alta",AD226="Menor")),"Moderado",IF(OR(AND(AB226="Muy Baja",AD226="Mayor"),AND(AB226="Baja",AD226="Mayor"),AND(AB226="Media",AD226="Mayor"),AND(AB226="Alta",AD226="Moderado"),AND(AB226="Alta",AD226="Mayor"),AND(AB226="Muy Alta",AD226="Leve"),AND(AB226="Muy Alta",AD226="Menor"),AND(AB226="Muy Alta",AD226="Moderado"),AND(AB226="Muy Alta",AD226="Mayor")),"Alto",IF(OR(AND(AB226="Muy Baja",AD226="Catastrófico"),AND(AB226="Baja",AD226="Catastrófico"),AND(AB226="Media",AD226="Catastrófico"),AND(AB226="Alta",AD226="Catastrófico"),AND(AB226="Muy Alta",AD226="Catastrófico")),"Extremo","")))),"")</f>
        <v/>
      </c>
      <c r="AG226" s="124"/>
      <c r="AH226" s="148"/>
      <c r="AI226" s="120"/>
      <c r="AJ226" s="121"/>
      <c r="AK226" s="131"/>
      <c r="AL226" s="131"/>
      <c r="AM226" s="120"/>
      <c r="AN226" s="121"/>
      <c r="AO226" s="257"/>
    </row>
    <row r="227" spans="1:41" hidden="1" x14ac:dyDescent="0.3">
      <c r="A227" s="277"/>
      <c r="B227" s="277"/>
      <c r="C227" s="246"/>
      <c r="D227" s="247"/>
      <c r="E227" s="250"/>
      <c r="F227" s="253"/>
      <c r="G227" s="250"/>
      <c r="H227" s="256"/>
      <c r="I227" s="257"/>
      <c r="J227" s="295"/>
      <c r="K227" s="261"/>
      <c r="L227" s="262"/>
      <c r="M227" s="263"/>
      <c r="N227" s="262">
        <f>IF(NOT(ISERROR(MATCH(M227,_xlfn.ANCHORARRAY(H241),0))),L243&amp;"Por favor no seleccionar los criterios de impacto",M227)</f>
        <v>0</v>
      </c>
      <c r="O227" s="261"/>
      <c r="P227" s="262"/>
      <c r="Q227" s="264"/>
      <c r="R227" s="119">
        <v>6</v>
      </c>
      <c r="S227" s="122"/>
      <c r="T227" s="123" t="str">
        <f t="shared" si="311"/>
        <v/>
      </c>
      <c r="U227" s="124"/>
      <c r="V227" s="124"/>
      <c r="W227" s="125" t="str">
        <f t="shared" si="306"/>
        <v/>
      </c>
      <c r="X227" s="124"/>
      <c r="Y227" s="124"/>
      <c r="Z227" s="124"/>
      <c r="AA227" s="126" t="str">
        <f t="shared" si="312"/>
        <v/>
      </c>
      <c r="AB227" s="127" t="str">
        <f t="shared" si="307"/>
        <v/>
      </c>
      <c r="AC227" s="125" t="str">
        <f t="shared" si="308"/>
        <v/>
      </c>
      <c r="AD227" s="127" t="str">
        <f t="shared" si="309"/>
        <v/>
      </c>
      <c r="AE227" s="125" t="str">
        <f t="shared" si="313"/>
        <v/>
      </c>
      <c r="AF227" s="128" t="str">
        <f t="shared" si="314"/>
        <v/>
      </c>
      <c r="AG227" s="124"/>
      <c r="AH227" s="148"/>
      <c r="AI227" s="120"/>
      <c r="AJ227" s="121"/>
      <c r="AK227" s="131"/>
      <c r="AL227" s="131"/>
      <c r="AM227" s="120"/>
      <c r="AN227" s="121"/>
      <c r="AO227" s="257"/>
    </row>
    <row r="228" spans="1:41" hidden="1" x14ac:dyDescent="0.3">
      <c r="A228" s="277"/>
      <c r="B228" s="277"/>
      <c r="C228" s="244">
        <v>36</v>
      </c>
      <c r="D228" s="247"/>
      <c r="E228" s="248"/>
      <c r="F228" s="296"/>
      <c r="G228" s="257"/>
      <c r="H228" s="254"/>
      <c r="I228" s="257"/>
      <c r="J228" s="295"/>
      <c r="K228" s="261" t="str">
        <f t="shared" si="268"/>
        <v/>
      </c>
      <c r="L228" s="262" t="str">
        <f>IF(K228="","",IF(K228="Muy Baja",0.2,IF(K228="Baja",0.4,IF(K228="Media",0.6,IF(K228="Alta",0.8,IF(K228="Muy Alta",1,))))))</f>
        <v/>
      </c>
      <c r="M228" s="263"/>
      <c r="N228" s="262">
        <f>IF(NOT(ISERROR(MATCH(M228,'Tabla Impacto'!$B$221:$B$223,0))),'Tabla Impacto'!$F$223&amp;"Por favor no seleccionar los criterios de impacto(Afectación Económica o presupuestal y Pérdida Reputacional)",M228)</f>
        <v>0</v>
      </c>
      <c r="O228" s="261" t="str">
        <f>IF(OR(N228='Tabla Impacto'!$C$11,N228='Tabla Impacto'!$D$11),"Leve",IF(OR(N228='Tabla Impacto'!$C$12,N228='Tabla Impacto'!$D$12),"Menor",IF(OR(N228='Tabla Impacto'!$C$13,N228='Tabla Impacto'!$D$13),"Moderado",IF(OR(N228='Tabla Impacto'!$C$14,N228='Tabla Impacto'!$D$14),"Mayor",IF(OR(N228='Tabla Impacto'!$C$15,N228='Tabla Impacto'!$D$15),"Catastrófico","")))))</f>
        <v/>
      </c>
      <c r="P228" s="262" t="str">
        <f>IF(O228="","",IF(O228="Leve",0.2,IF(O228="Menor",0.4,IF(O228="Moderado",0.6,IF(O228="Mayor",0.8,IF(O228="Catastrófico",1,))))))</f>
        <v/>
      </c>
      <c r="Q228" s="264" t="str">
        <f>IF(OR(AND(K228="Muy Baja",O228="Leve"),AND(K228="Muy Baja",O228="Menor"),AND(K228="Baja",O228="Leve")),"Bajo",IF(OR(AND(K228="Muy baja",O228="Moderado"),AND(K228="Baja",O228="Menor"),AND(K228="Baja",O228="Moderado"),AND(K228="Media",O228="Leve"),AND(K228="Media",O228="Menor"),AND(K228="Media",O228="Moderado"),AND(K228="Alta",O228="Leve"),AND(K228="Alta",O228="Menor")),"Moderado",IF(OR(AND(K228="Muy Baja",O228="Mayor"),AND(K228="Baja",O228="Mayor"),AND(K228="Media",O228="Mayor"),AND(K228="Alta",O228="Moderado"),AND(K228="Alta",O228="Mayor"),AND(K228="Muy Alta",O228="Leve"),AND(K228="Muy Alta",O228="Menor"),AND(K228="Muy Alta",O228="Moderado"),AND(K228="Muy Alta",O228="Mayor")),"Alto",IF(OR(AND(K228="Muy Baja",O228="Catastrófico"),AND(K228="Baja",O228="Catastrófico"),AND(K228="Media",O228="Catastrófico"),AND(K228="Alta",O228="Catastrófico"),AND(K228="Muy Alta",O228="Catastrófico")),"Extremo",""))))</f>
        <v/>
      </c>
      <c r="R228" s="119">
        <v>1</v>
      </c>
      <c r="S228" s="122"/>
      <c r="T228" s="123" t="str">
        <f>IF(OR(U228="Preventivo",U228="Detectivo"),"Probabilidad",IF(U228="Correctivo","Impacto",""))</f>
        <v/>
      </c>
      <c r="U228" s="124"/>
      <c r="V228" s="124"/>
      <c r="W228" s="125" t="str">
        <f>IF(AND(U228="Preventivo",V228="Automático"),"50%",IF(AND(U228="Preventivo",V228="Manual"),"40%",IF(AND(U228="Detectivo",V228="Automático"),"40%",IF(AND(U228="Detectivo",V228="Manual"),"30%",IF(AND(U228="Correctivo",V228="Automático"),"35%",IF(AND(U228="Correctivo",V228="Manual"),"25%",""))))))</f>
        <v/>
      </c>
      <c r="X228" s="124"/>
      <c r="Y228" s="124"/>
      <c r="Z228" s="124"/>
      <c r="AA228" s="126" t="str">
        <f>IFERROR(IF(T228="Probabilidad",(L228-(+L228*W228)),IF(T228="Impacto",L228,"")),"")</f>
        <v/>
      </c>
      <c r="AB228" s="127" t="str">
        <f>IFERROR(IF(AA228="","",IF(AA228&lt;=0.2,"Muy Baja",IF(AA228&lt;=0.4,"Baja",IF(AA228&lt;=0.6,"Media",IF(AA228&lt;=0.8,"Alta","Muy Alta"))))),"")</f>
        <v/>
      </c>
      <c r="AC228" s="125" t="str">
        <f>+AA228</f>
        <v/>
      </c>
      <c r="AD228" s="127" t="str">
        <f>IFERROR(IF(AE228="","",IF(AE228&lt;=0.2,"Leve",IF(AE228&lt;=0.4,"Menor",IF(AE228&lt;=0.6,"Moderado",IF(AE228&lt;=0.8,"Mayor","Catastrófico"))))),"")</f>
        <v/>
      </c>
      <c r="AE228" s="125" t="str">
        <f>IFERROR(IF(T228="Impacto",(P228-(+P228*W228)),IF(T228="Probabilidad",P228,"")),"")</f>
        <v/>
      </c>
      <c r="AF228" s="128" t="str">
        <f>IFERROR(IF(OR(AND(AB228="Muy Baja",AD228="Leve"),AND(AB228="Muy Baja",AD228="Menor"),AND(AB228="Baja",AD228="Leve")),"Bajo",IF(OR(AND(AB228="Muy baja",AD228="Moderado"),AND(AB228="Baja",AD228="Menor"),AND(AB228="Baja",AD228="Moderado"),AND(AB228="Media",AD228="Leve"),AND(AB228="Media",AD228="Menor"),AND(AB228="Media",AD228="Moderado"),AND(AB228="Alta",AD228="Leve"),AND(AB228="Alta",AD228="Menor")),"Moderado",IF(OR(AND(AB228="Muy Baja",AD228="Mayor"),AND(AB228="Baja",AD228="Mayor"),AND(AB228="Media",AD228="Mayor"),AND(AB228="Alta",AD228="Moderado"),AND(AB228="Alta",AD228="Mayor"),AND(AB228="Muy Alta",AD228="Leve"),AND(AB228="Muy Alta",AD228="Menor"),AND(AB228="Muy Alta",AD228="Moderado"),AND(AB228="Muy Alta",AD228="Mayor")),"Alto",IF(OR(AND(AB228="Muy Baja",AD228="Catastrófico"),AND(AB228="Baja",AD228="Catastrófico"),AND(AB228="Media",AD228="Catastrófico"),AND(AB228="Alta",AD228="Catastrófico"),AND(AB228="Muy Alta",AD228="Catastrófico")),"Extremo","")))),"")</f>
        <v/>
      </c>
      <c r="AG228" s="124"/>
      <c r="AH228" s="148"/>
      <c r="AI228" s="120"/>
      <c r="AJ228" s="120"/>
      <c r="AK228" s="131"/>
      <c r="AL228" s="131"/>
      <c r="AM228" s="120"/>
      <c r="AN228" s="121"/>
      <c r="AO228" s="257" t="s">
        <v>229</v>
      </c>
    </row>
    <row r="229" spans="1:41" hidden="1" x14ac:dyDescent="0.3">
      <c r="A229" s="277"/>
      <c r="B229" s="277"/>
      <c r="C229" s="245"/>
      <c r="D229" s="247"/>
      <c r="E229" s="249"/>
      <c r="F229" s="296"/>
      <c r="G229" s="257"/>
      <c r="H229" s="255"/>
      <c r="I229" s="257"/>
      <c r="J229" s="295"/>
      <c r="K229" s="261"/>
      <c r="L229" s="262"/>
      <c r="M229" s="263"/>
      <c r="N229" s="262">
        <f>IF(NOT(ISERROR(MATCH(M229,_xlfn.ANCHORARRAY(H243),0))),L245&amp;"Por favor no seleccionar los criterios de impacto",M229)</f>
        <v>0</v>
      </c>
      <c r="O229" s="261"/>
      <c r="P229" s="262"/>
      <c r="Q229" s="264"/>
      <c r="R229" s="119">
        <v>2</v>
      </c>
      <c r="S229" s="122"/>
      <c r="T229" s="123" t="str">
        <f>IF(OR(U229="Preventivo",U229="Detectivo"),"Probabilidad",IF(U229="Correctivo","Impacto",""))</f>
        <v/>
      </c>
      <c r="U229" s="124"/>
      <c r="V229" s="124"/>
      <c r="W229" s="125" t="str">
        <f t="shared" ref="W229:W233" si="315">IF(AND(U229="Preventivo",V229="Automático"),"50%",IF(AND(U229="Preventivo",V229="Manual"),"40%",IF(AND(U229="Detectivo",V229="Automático"),"40%",IF(AND(U229="Detectivo",V229="Manual"),"30%",IF(AND(U229="Correctivo",V229="Automático"),"35%",IF(AND(U229="Correctivo",V229="Manual"),"25%",""))))))</f>
        <v/>
      </c>
      <c r="X229" s="124"/>
      <c r="Y229" s="124"/>
      <c r="Z229" s="124"/>
      <c r="AA229" s="126" t="str">
        <f>IFERROR(IF(AND(T228="Probabilidad",T229="Probabilidad"),(AC228-(+AC228*W229)),IF(T229="Probabilidad",(L228-(+L228*W229)),IF(T229="Impacto",AC228,""))),"")</f>
        <v/>
      </c>
      <c r="AB229" s="127" t="str">
        <f t="shared" ref="AB229:AB233" si="316">IFERROR(IF(AA229="","",IF(AA229&lt;=0.2,"Muy Baja",IF(AA229&lt;=0.4,"Baja",IF(AA229&lt;=0.6,"Media",IF(AA229&lt;=0.8,"Alta","Muy Alta"))))),"")</f>
        <v/>
      </c>
      <c r="AC229" s="125" t="str">
        <f t="shared" ref="AC229:AC233" si="317">+AA229</f>
        <v/>
      </c>
      <c r="AD229" s="127" t="str">
        <f t="shared" ref="AD229:AD233" si="318">IFERROR(IF(AE229="","",IF(AE229&lt;=0.2,"Leve",IF(AE229&lt;=0.4,"Menor",IF(AE229&lt;=0.6,"Moderado",IF(AE229&lt;=0.8,"Mayor","Catastrófico"))))),"")</f>
        <v/>
      </c>
      <c r="AE229" s="125" t="str">
        <f>IFERROR(IF(AND(T228="Impacto",T229="Impacto"),(AE222-(+AE222*W229)),IF(T229="Impacto",($P$72-(+$P$72*W229)),IF(T229="Probabilidad",AE222,""))),"")</f>
        <v/>
      </c>
      <c r="AF229" s="128" t="str">
        <f t="shared" ref="AF229:AF230" si="319">IFERROR(IF(OR(AND(AB229="Muy Baja",AD229="Leve"),AND(AB229="Muy Baja",AD229="Menor"),AND(AB229="Baja",AD229="Leve")),"Bajo",IF(OR(AND(AB229="Muy baja",AD229="Moderado"),AND(AB229="Baja",AD229="Menor"),AND(AB229="Baja",AD229="Moderado"),AND(AB229="Media",AD229="Leve"),AND(AB229="Media",AD229="Menor"),AND(AB229="Media",AD229="Moderado"),AND(AB229="Alta",AD229="Leve"),AND(AB229="Alta",AD229="Menor")),"Moderado",IF(OR(AND(AB229="Muy Baja",AD229="Mayor"),AND(AB229="Baja",AD229="Mayor"),AND(AB229="Media",AD229="Mayor"),AND(AB229="Alta",AD229="Moderado"),AND(AB229="Alta",AD229="Mayor"),AND(AB229="Muy Alta",AD229="Leve"),AND(AB229="Muy Alta",AD229="Menor"),AND(AB229="Muy Alta",AD229="Moderado"),AND(AB229="Muy Alta",AD229="Mayor")),"Alto",IF(OR(AND(AB229="Muy Baja",AD229="Catastrófico"),AND(AB229="Baja",AD229="Catastrófico"),AND(AB229="Media",AD229="Catastrófico"),AND(AB229="Alta",AD229="Catastrófico"),AND(AB229="Muy Alta",AD229="Catastrófico")),"Extremo","")))),"")</f>
        <v/>
      </c>
      <c r="AG229" s="124"/>
      <c r="AH229" s="148"/>
      <c r="AI229" s="120"/>
      <c r="AJ229" s="120"/>
      <c r="AK229" s="131"/>
      <c r="AL229" s="131"/>
      <c r="AM229" s="120"/>
      <c r="AN229" s="121"/>
      <c r="AO229" s="257"/>
    </row>
    <row r="230" spans="1:41" hidden="1" x14ac:dyDescent="0.3">
      <c r="A230" s="277"/>
      <c r="B230" s="277"/>
      <c r="C230" s="245"/>
      <c r="D230" s="247"/>
      <c r="E230" s="249"/>
      <c r="F230" s="296"/>
      <c r="G230" s="257"/>
      <c r="H230" s="255"/>
      <c r="I230" s="257"/>
      <c r="J230" s="295"/>
      <c r="K230" s="261"/>
      <c r="L230" s="262"/>
      <c r="M230" s="263"/>
      <c r="N230" s="262">
        <f>IF(NOT(ISERROR(MATCH(M230,_xlfn.ANCHORARRAY(H244),0))),L246&amp;"Por favor no seleccionar los criterios de impacto",M230)</f>
        <v>0</v>
      </c>
      <c r="O230" s="261"/>
      <c r="P230" s="262"/>
      <c r="Q230" s="264"/>
      <c r="R230" s="119">
        <v>3</v>
      </c>
      <c r="S230" s="130"/>
      <c r="T230" s="123" t="str">
        <f>IF(OR(U230="Preventivo",U230="Detectivo"),"Probabilidad",IF(U230="Correctivo","Impacto",""))</f>
        <v/>
      </c>
      <c r="U230" s="124"/>
      <c r="V230" s="124"/>
      <c r="W230" s="125" t="str">
        <f t="shared" si="315"/>
        <v/>
      </c>
      <c r="X230" s="124"/>
      <c r="Y230" s="124"/>
      <c r="Z230" s="124"/>
      <c r="AA230" s="126" t="str">
        <f>IFERROR(IF(AND(T229="Probabilidad",T230="Probabilidad"),(AC229-(+AC229*W230)),IF(AND(T229="Impacto",T230="Probabilidad"),(AC228-(+AC228*W230)),IF(T230="Impacto",AC229,""))),"")</f>
        <v/>
      </c>
      <c r="AB230" s="127" t="str">
        <f t="shared" si="316"/>
        <v/>
      </c>
      <c r="AC230" s="125" t="str">
        <f t="shared" si="317"/>
        <v/>
      </c>
      <c r="AD230" s="127" t="str">
        <f t="shared" si="318"/>
        <v/>
      </c>
      <c r="AE230" s="125" t="str">
        <f>IFERROR(IF(AND(T229="Impacto",T230="Impacto"),(AE229-(+AE229*W230)),IF(AND(T229="Probabilidad",T230="Impacto"),(AE228-(+AE228*W230)),IF(T230="Probabilidad",AE229,""))),"")</f>
        <v/>
      </c>
      <c r="AF230" s="128" t="str">
        <f t="shared" si="319"/>
        <v/>
      </c>
      <c r="AG230" s="124"/>
      <c r="AH230" s="148"/>
      <c r="AI230" s="120"/>
      <c r="AJ230" s="120"/>
      <c r="AK230" s="129"/>
      <c r="AL230" s="131"/>
      <c r="AM230" s="120"/>
      <c r="AN230" s="121"/>
      <c r="AO230" s="257"/>
    </row>
    <row r="231" spans="1:41" hidden="1" x14ac:dyDescent="0.3">
      <c r="A231" s="277"/>
      <c r="B231" s="277"/>
      <c r="C231" s="245"/>
      <c r="D231" s="247"/>
      <c r="E231" s="249"/>
      <c r="F231" s="296"/>
      <c r="G231" s="257"/>
      <c r="H231" s="255"/>
      <c r="I231" s="257"/>
      <c r="J231" s="295"/>
      <c r="K231" s="261"/>
      <c r="L231" s="262"/>
      <c r="M231" s="263"/>
      <c r="N231" s="262">
        <f>IF(NOT(ISERROR(MATCH(M231,_xlfn.ANCHORARRAY(H245),0))),L247&amp;"Por favor no seleccionar los criterios de impacto",M231)</f>
        <v>0</v>
      </c>
      <c r="O231" s="261"/>
      <c r="P231" s="262"/>
      <c r="Q231" s="264"/>
      <c r="R231" s="119">
        <v>4</v>
      </c>
      <c r="S231" s="122"/>
      <c r="T231" s="123" t="str">
        <f t="shared" ref="T231:T233" si="320">IF(OR(U231="Preventivo",U231="Detectivo"),"Probabilidad",IF(U231="Correctivo","Impacto",""))</f>
        <v/>
      </c>
      <c r="U231" s="124"/>
      <c r="V231" s="124"/>
      <c r="W231" s="125" t="str">
        <f t="shared" si="315"/>
        <v/>
      </c>
      <c r="X231" s="124"/>
      <c r="Y231" s="124"/>
      <c r="Z231" s="124"/>
      <c r="AA231" s="126" t="str">
        <f t="shared" ref="AA231:AA233" si="321">IFERROR(IF(AND(T230="Probabilidad",T231="Probabilidad"),(AC230-(+AC230*W231)),IF(AND(T230="Impacto",T231="Probabilidad"),(AC229-(+AC229*W231)),IF(T231="Impacto",AC230,""))),"")</f>
        <v/>
      </c>
      <c r="AB231" s="127" t="str">
        <f t="shared" si="316"/>
        <v/>
      </c>
      <c r="AC231" s="125" t="str">
        <f t="shared" si="317"/>
        <v/>
      </c>
      <c r="AD231" s="127" t="str">
        <f t="shared" si="318"/>
        <v/>
      </c>
      <c r="AE231" s="125" t="str">
        <f t="shared" ref="AE231:AE233" si="322">IFERROR(IF(AND(T230="Impacto",T231="Impacto"),(AE230-(+AE230*W231)),IF(AND(T230="Probabilidad",T231="Impacto"),(AE229-(+AE229*W231)),IF(T231="Probabilidad",AE230,""))),"")</f>
        <v/>
      </c>
      <c r="AF231" s="128" t="str">
        <f>IFERROR(IF(OR(AND(AB231="Muy Baja",AD231="Leve"),AND(AB231="Muy Baja",AD231="Menor"),AND(AB231="Baja",AD231="Leve")),"Bajo",IF(OR(AND(AB231="Muy baja",AD231="Moderado"),AND(AB231="Baja",AD231="Menor"),AND(AB231="Baja",AD231="Moderado"),AND(AB231="Media",AD231="Leve"),AND(AB231="Media",AD231="Menor"),AND(AB231="Media",AD231="Moderado"),AND(AB231="Alta",AD231="Leve"),AND(AB231="Alta",AD231="Menor")),"Moderado",IF(OR(AND(AB231="Muy Baja",AD231="Mayor"),AND(AB231="Baja",AD231="Mayor"),AND(AB231="Media",AD231="Mayor"),AND(AB231="Alta",AD231="Moderado"),AND(AB231="Alta",AD231="Mayor"),AND(AB231="Muy Alta",AD231="Leve"),AND(AB231="Muy Alta",AD231="Menor"),AND(AB231="Muy Alta",AD231="Moderado"),AND(AB231="Muy Alta",AD231="Mayor")),"Alto",IF(OR(AND(AB231="Muy Baja",AD231="Catastrófico"),AND(AB231="Baja",AD231="Catastrófico"),AND(AB231="Media",AD231="Catastrófico"),AND(AB231="Alta",AD231="Catastrófico"),AND(AB231="Muy Alta",AD231="Catastrófico")),"Extremo","")))),"")</f>
        <v/>
      </c>
      <c r="AG231" s="124"/>
      <c r="AH231" s="148"/>
      <c r="AI231" s="120"/>
      <c r="AJ231" s="120"/>
      <c r="AK231" s="129"/>
      <c r="AL231" s="131"/>
      <c r="AM231" s="120"/>
      <c r="AN231" s="121"/>
      <c r="AO231" s="257"/>
    </row>
    <row r="232" spans="1:41" hidden="1" x14ac:dyDescent="0.3">
      <c r="A232" s="277"/>
      <c r="B232" s="277"/>
      <c r="C232" s="245"/>
      <c r="D232" s="247"/>
      <c r="E232" s="249"/>
      <c r="F232" s="296"/>
      <c r="G232" s="257"/>
      <c r="H232" s="255"/>
      <c r="I232" s="257"/>
      <c r="J232" s="295"/>
      <c r="K232" s="261"/>
      <c r="L232" s="262"/>
      <c r="M232" s="263"/>
      <c r="N232" s="262">
        <f>IF(NOT(ISERROR(MATCH(M232,_xlfn.ANCHORARRAY(H246),0))),L248&amp;"Por favor no seleccionar los criterios de impacto",M232)</f>
        <v>0</v>
      </c>
      <c r="O232" s="261"/>
      <c r="P232" s="262"/>
      <c r="Q232" s="264"/>
      <c r="R232" s="119">
        <v>5</v>
      </c>
      <c r="S232" s="122"/>
      <c r="T232" s="123" t="str">
        <f t="shared" si="320"/>
        <v/>
      </c>
      <c r="U232" s="124"/>
      <c r="V232" s="124"/>
      <c r="W232" s="125" t="str">
        <f t="shared" si="315"/>
        <v/>
      </c>
      <c r="X232" s="124"/>
      <c r="Y232" s="124"/>
      <c r="Z232" s="124"/>
      <c r="AA232" s="126" t="str">
        <f t="shared" si="321"/>
        <v/>
      </c>
      <c r="AB232" s="127" t="str">
        <f t="shared" si="316"/>
        <v/>
      </c>
      <c r="AC232" s="125" t="str">
        <f t="shared" si="317"/>
        <v/>
      </c>
      <c r="AD232" s="127" t="str">
        <f t="shared" si="318"/>
        <v/>
      </c>
      <c r="AE232" s="125" t="str">
        <f t="shared" si="322"/>
        <v/>
      </c>
      <c r="AF232" s="128" t="str">
        <f t="shared" ref="AF232:AF233" si="323">IFERROR(IF(OR(AND(AB232="Muy Baja",AD232="Leve"),AND(AB232="Muy Baja",AD232="Menor"),AND(AB232="Baja",AD232="Leve")),"Bajo",IF(OR(AND(AB232="Muy baja",AD232="Moderado"),AND(AB232="Baja",AD232="Menor"),AND(AB232="Baja",AD232="Moderado"),AND(AB232="Media",AD232="Leve"),AND(AB232="Media",AD232="Menor"),AND(AB232="Media",AD232="Moderado"),AND(AB232="Alta",AD232="Leve"),AND(AB232="Alta",AD232="Menor")),"Moderado",IF(OR(AND(AB232="Muy Baja",AD232="Mayor"),AND(AB232="Baja",AD232="Mayor"),AND(AB232="Media",AD232="Mayor"),AND(AB232="Alta",AD232="Moderado"),AND(AB232="Alta",AD232="Mayor"),AND(AB232="Muy Alta",AD232="Leve"),AND(AB232="Muy Alta",AD232="Menor"),AND(AB232="Muy Alta",AD232="Moderado"),AND(AB232="Muy Alta",AD232="Mayor")),"Alto",IF(OR(AND(AB232="Muy Baja",AD232="Catastrófico"),AND(AB232="Baja",AD232="Catastrófico"),AND(AB232="Media",AD232="Catastrófico"),AND(AB232="Alta",AD232="Catastrófico"),AND(AB232="Muy Alta",AD232="Catastrófico")),"Extremo","")))),"")</f>
        <v/>
      </c>
      <c r="AG232" s="124"/>
      <c r="AH232" s="148"/>
      <c r="AI232" s="120"/>
      <c r="AJ232" s="121"/>
      <c r="AK232" s="131"/>
      <c r="AL232" s="131"/>
      <c r="AM232" s="120"/>
      <c r="AN232" s="121"/>
      <c r="AO232" s="257"/>
    </row>
    <row r="233" spans="1:41" hidden="1" x14ac:dyDescent="0.3">
      <c r="A233" s="277"/>
      <c r="B233" s="277"/>
      <c r="C233" s="246"/>
      <c r="D233" s="247"/>
      <c r="E233" s="250"/>
      <c r="F233" s="296"/>
      <c r="G233" s="257"/>
      <c r="H233" s="256"/>
      <c r="I233" s="257"/>
      <c r="J233" s="295"/>
      <c r="K233" s="261"/>
      <c r="L233" s="262"/>
      <c r="M233" s="263"/>
      <c r="N233" s="262">
        <f>IF(NOT(ISERROR(MATCH(M233,_xlfn.ANCHORARRAY(H247),0))),L249&amp;"Por favor no seleccionar los criterios de impacto",M233)</f>
        <v>0</v>
      </c>
      <c r="O233" s="261"/>
      <c r="P233" s="262"/>
      <c r="Q233" s="264"/>
      <c r="R233" s="119">
        <v>6</v>
      </c>
      <c r="S233" s="122"/>
      <c r="T233" s="123" t="str">
        <f t="shared" si="320"/>
        <v/>
      </c>
      <c r="U233" s="124"/>
      <c r="V233" s="124"/>
      <c r="W233" s="125" t="str">
        <f t="shared" si="315"/>
        <v/>
      </c>
      <c r="X233" s="124"/>
      <c r="Y233" s="124"/>
      <c r="Z233" s="124"/>
      <c r="AA233" s="126" t="str">
        <f t="shared" si="321"/>
        <v/>
      </c>
      <c r="AB233" s="127" t="str">
        <f t="shared" si="316"/>
        <v/>
      </c>
      <c r="AC233" s="125" t="str">
        <f t="shared" si="317"/>
        <v/>
      </c>
      <c r="AD233" s="127" t="str">
        <f t="shared" si="318"/>
        <v/>
      </c>
      <c r="AE233" s="125" t="str">
        <f t="shared" si="322"/>
        <v/>
      </c>
      <c r="AF233" s="128" t="str">
        <f t="shared" si="323"/>
        <v/>
      </c>
      <c r="AG233" s="124"/>
      <c r="AH233" s="148"/>
      <c r="AI233" s="120"/>
      <c r="AJ233" s="121"/>
      <c r="AK233" s="131"/>
      <c r="AL233" s="131"/>
      <c r="AM233" s="120"/>
      <c r="AN233" s="121"/>
      <c r="AO233" s="257"/>
    </row>
    <row r="234" spans="1:41" hidden="1" x14ac:dyDescent="0.3">
      <c r="A234" s="277"/>
      <c r="B234" s="277"/>
      <c r="C234" s="244">
        <v>37</v>
      </c>
      <c r="D234" s="247"/>
      <c r="E234" s="248"/>
      <c r="F234" s="296"/>
      <c r="G234" s="257"/>
      <c r="H234" s="254"/>
      <c r="I234" s="257"/>
      <c r="J234" s="295"/>
      <c r="K234" s="261" t="str">
        <f t="shared" ref="K234" si="324">IF(J234&lt;=0,"",IF(J234&lt;=2,"Muy Baja",IF(J234&lt;=24,"Baja",IF(J234&lt;=500,"Media",IF(J234&lt;=5000,"Alta","Muy Alta")))))</f>
        <v/>
      </c>
      <c r="L234" s="262" t="str">
        <f>IF(K234="","",IF(K234="Muy Baja",0.2,IF(K234="Baja",0.4,IF(K234="Media",0.6,IF(K234="Alta",0.8,IF(K234="Muy Alta",1,))))))</f>
        <v/>
      </c>
      <c r="M234" s="263"/>
      <c r="N234" s="262">
        <f>IF(NOT(ISERROR(MATCH(M234,'Tabla Impacto'!$B$221:$B$223,0))),'Tabla Impacto'!$F$223&amp;"Por favor no seleccionar los criterios de impacto(Afectación Económica o presupuestal y Pérdida Reputacional)",M234)</f>
        <v>0</v>
      </c>
      <c r="O234" s="261" t="str">
        <f>IF(OR(N234='Tabla Impacto'!$C$11,N234='Tabla Impacto'!$D$11),"Leve",IF(OR(N234='Tabla Impacto'!$C$12,N234='Tabla Impacto'!$D$12),"Menor",IF(OR(N234='Tabla Impacto'!$C$13,N234='Tabla Impacto'!$D$13),"Moderado",IF(OR(N234='Tabla Impacto'!$C$14,N234='Tabla Impacto'!$D$14),"Mayor",IF(OR(N234='Tabla Impacto'!$C$15,N234='Tabla Impacto'!$D$15),"Catastrófico","")))))</f>
        <v/>
      </c>
      <c r="P234" s="262" t="str">
        <f>IF(O234="","",IF(O234="Leve",0.2,IF(O234="Menor",0.4,IF(O234="Moderado",0.6,IF(O234="Mayor",0.8,IF(O234="Catastrófico",1,))))))</f>
        <v/>
      </c>
      <c r="Q234" s="264" t="str">
        <f>IF(OR(AND(K234="Muy Baja",O234="Leve"),AND(K234="Muy Baja",O234="Menor"),AND(K234="Baja",O234="Leve")),"Bajo",IF(OR(AND(K234="Muy baja",O234="Moderado"),AND(K234="Baja",O234="Menor"),AND(K234="Baja",O234="Moderado"),AND(K234="Media",O234="Leve"),AND(K234="Media",O234="Menor"),AND(K234="Media",O234="Moderado"),AND(K234="Alta",O234="Leve"),AND(K234="Alta",O234="Menor")),"Moderado",IF(OR(AND(K234="Muy Baja",O234="Mayor"),AND(K234="Baja",O234="Mayor"),AND(K234="Media",O234="Mayor"),AND(K234="Alta",O234="Moderado"),AND(K234="Alta",O234="Mayor"),AND(K234="Muy Alta",O234="Leve"),AND(K234="Muy Alta",O234="Menor"),AND(K234="Muy Alta",O234="Moderado"),AND(K234="Muy Alta",O234="Mayor")),"Alto",IF(OR(AND(K234="Muy Baja",O234="Catastrófico"),AND(K234="Baja",O234="Catastrófico"),AND(K234="Media",O234="Catastrófico"),AND(K234="Alta",O234="Catastrófico"),AND(K234="Muy Alta",O234="Catastrófico")),"Extremo",""))))</f>
        <v/>
      </c>
      <c r="R234" s="119">
        <v>1</v>
      </c>
      <c r="S234" s="122"/>
      <c r="T234" s="123" t="str">
        <f>IF(OR(U234="Preventivo",U234="Detectivo"),"Probabilidad",IF(U234="Correctivo","Impacto",""))</f>
        <v/>
      </c>
      <c r="U234" s="124"/>
      <c r="V234" s="124"/>
      <c r="W234" s="125" t="str">
        <f>IF(AND(U234="Preventivo",V234="Automático"),"50%",IF(AND(U234="Preventivo",V234="Manual"),"40%",IF(AND(U234="Detectivo",V234="Automático"),"40%",IF(AND(U234="Detectivo",V234="Manual"),"30%",IF(AND(U234="Correctivo",V234="Automático"),"35%",IF(AND(U234="Correctivo",V234="Manual"),"25%",""))))))</f>
        <v/>
      </c>
      <c r="X234" s="124"/>
      <c r="Y234" s="124"/>
      <c r="Z234" s="124"/>
      <c r="AA234" s="126" t="str">
        <f>IFERROR(IF(T234="Probabilidad",(L234-(+L234*W234)),IF(T234="Impacto",L234,"")),"")</f>
        <v/>
      </c>
      <c r="AB234" s="127" t="str">
        <f>IFERROR(IF(AA234="","",IF(AA234&lt;=0.2,"Muy Baja",IF(AA234&lt;=0.4,"Baja",IF(AA234&lt;=0.6,"Media",IF(AA234&lt;=0.8,"Alta","Muy Alta"))))),"")</f>
        <v/>
      </c>
      <c r="AC234" s="125" t="str">
        <f>+AA234</f>
        <v/>
      </c>
      <c r="AD234" s="127" t="str">
        <f>IFERROR(IF(AE234="","",IF(AE234&lt;=0.2,"Leve",IF(AE234&lt;=0.4,"Menor",IF(AE234&lt;=0.6,"Moderado",IF(AE234&lt;=0.8,"Mayor","Catastrófico"))))),"")</f>
        <v/>
      </c>
      <c r="AE234" s="125" t="str">
        <f>IFERROR(IF(T234="Impacto",(P234-(+P234*W234)),IF(T234="Probabilidad",P234,"")),"")</f>
        <v/>
      </c>
      <c r="AF234" s="128" t="str">
        <f>IFERROR(IF(OR(AND(AB234="Muy Baja",AD234="Leve"),AND(AB234="Muy Baja",AD234="Menor"),AND(AB234="Baja",AD234="Leve")),"Bajo",IF(OR(AND(AB234="Muy baja",AD234="Moderado"),AND(AB234="Baja",AD234="Menor"),AND(AB234="Baja",AD234="Moderado"),AND(AB234="Media",AD234="Leve"),AND(AB234="Media",AD234="Menor"),AND(AB234="Media",AD234="Moderado"),AND(AB234="Alta",AD234="Leve"),AND(AB234="Alta",AD234="Menor")),"Moderado",IF(OR(AND(AB234="Muy Baja",AD234="Mayor"),AND(AB234="Baja",AD234="Mayor"),AND(AB234="Media",AD234="Mayor"),AND(AB234="Alta",AD234="Moderado"),AND(AB234="Alta",AD234="Mayor"),AND(AB234="Muy Alta",AD234="Leve"),AND(AB234="Muy Alta",AD234="Menor"),AND(AB234="Muy Alta",AD234="Moderado"),AND(AB234="Muy Alta",AD234="Mayor")),"Alto",IF(OR(AND(AB234="Muy Baja",AD234="Catastrófico"),AND(AB234="Baja",AD234="Catastrófico"),AND(AB234="Media",AD234="Catastrófico"),AND(AB234="Alta",AD234="Catastrófico"),AND(AB234="Muy Alta",AD234="Catastrófico")),"Extremo","")))),"")</f>
        <v/>
      </c>
      <c r="AG234" s="124"/>
      <c r="AH234" s="148"/>
      <c r="AI234" s="171"/>
      <c r="AJ234" s="171"/>
      <c r="AK234" s="171"/>
      <c r="AL234" s="171"/>
      <c r="AM234" s="120"/>
      <c r="AN234" s="121"/>
      <c r="AO234" s="257" t="s">
        <v>230</v>
      </c>
    </row>
    <row r="235" spans="1:41" hidden="1" x14ac:dyDescent="0.3">
      <c r="A235" s="277"/>
      <c r="B235" s="277"/>
      <c r="C235" s="245"/>
      <c r="D235" s="247"/>
      <c r="E235" s="249"/>
      <c r="F235" s="296"/>
      <c r="G235" s="257"/>
      <c r="H235" s="255"/>
      <c r="I235" s="257"/>
      <c r="J235" s="295"/>
      <c r="K235" s="261"/>
      <c r="L235" s="262"/>
      <c r="M235" s="263"/>
      <c r="N235" s="262">
        <f>IF(NOT(ISERROR(MATCH(M235,_xlfn.ANCHORARRAY(H249),0))),L251&amp;"Por favor no seleccionar los criterios de impacto",M235)</f>
        <v>0</v>
      </c>
      <c r="O235" s="261"/>
      <c r="P235" s="262"/>
      <c r="Q235" s="264"/>
      <c r="R235" s="119">
        <v>2</v>
      </c>
      <c r="S235" s="122"/>
      <c r="T235" s="123" t="str">
        <f>IF(OR(U235="Preventivo",U235="Detectivo"),"Probabilidad",IF(U235="Correctivo","Impacto",""))</f>
        <v/>
      </c>
      <c r="U235" s="124"/>
      <c r="V235" s="124"/>
      <c r="W235" s="125" t="str">
        <f t="shared" ref="W235:W239" si="325">IF(AND(U235="Preventivo",V235="Automático"),"50%",IF(AND(U235="Preventivo",V235="Manual"),"40%",IF(AND(U235="Detectivo",V235="Automático"),"40%",IF(AND(U235="Detectivo",V235="Manual"),"30%",IF(AND(U235="Correctivo",V235="Automático"),"35%",IF(AND(U235="Correctivo",V235="Manual"),"25%",""))))))</f>
        <v/>
      </c>
      <c r="X235" s="124"/>
      <c r="Y235" s="124"/>
      <c r="Z235" s="124"/>
      <c r="AA235" s="126" t="str">
        <f>IFERROR(IF(AND(T234="Probabilidad",T235="Probabilidad"),(AC234-(+AC234*W235)),IF(T235="Probabilidad",(L234-(+L234*W235)),IF(T235="Impacto",AC234,""))),"")</f>
        <v/>
      </c>
      <c r="AB235" s="127" t="str">
        <f t="shared" ref="AB235:AB239" si="326">IFERROR(IF(AA235="","",IF(AA235&lt;=0.2,"Muy Baja",IF(AA235&lt;=0.4,"Baja",IF(AA235&lt;=0.6,"Media",IF(AA235&lt;=0.8,"Alta","Muy Alta"))))),"")</f>
        <v/>
      </c>
      <c r="AC235" s="125" t="str">
        <f t="shared" ref="AC235:AC239" si="327">+AA235</f>
        <v/>
      </c>
      <c r="AD235" s="127" t="str">
        <f t="shared" ref="AD235:AD239" si="328">IFERROR(IF(AE235="","",IF(AE235&lt;=0.2,"Leve",IF(AE235&lt;=0.4,"Menor",IF(AE235&lt;=0.6,"Moderado",IF(AE235&lt;=0.8,"Mayor","Catastrófico"))))),"")</f>
        <v/>
      </c>
      <c r="AE235" s="125" t="str">
        <f>IFERROR(IF(AND(T234="Impacto",T235="Impacto"),(AE228-(+AE228*W235)),IF(T235="Impacto",($P$72-(+$P$72*W235)),IF(T235="Probabilidad",AE228,""))),"")</f>
        <v/>
      </c>
      <c r="AF235" s="128" t="str">
        <f t="shared" ref="AF235:AF236" si="329">IFERROR(IF(OR(AND(AB235="Muy Baja",AD235="Leve"),AND(AB235="Muy Baja",AD235="Menor"),AND(AB235="Baja",AD235="Leve")),"Bajo",IF(OR(AND(AB235="Muy baja",AD235="Moderado"),AND(AB235="Baja",AD235="Menor"),AND(AB235="Baja",AD235="Moderado"),AND(AB235="Media",AD235="Leve"),AND(AB235="Media",AD235="Menor"),AND(AB235="Media",AD235="Moderado"),AND(AB235="Alta",AD235="Leve"),AND(AB235="Alta",AD235="Menor")),"Moderado",IF(OR(AND(AB235="Muy Baja",AD235="Mayor"),AND(AB235="Baja",AD235="Mayor"),AND(AB235="Media",AD235="Mayor"),AND(AB235="Alta",AD235="Moderado"),AND(AB235="Alta",AD235="Mayor"),AND(AB235="Muy Alta",AD235="Leve"),AND(AB235="Muy Alta",AD235="Menor"),AND(AB235="Muy Alta",AD235="Moderado"),AND(AB235="Muy Alta",AD235="Mayor")),"Alto",IF(OR(AND(AB235="Muy Baja",AD235="Catastrófico"),AND(AB235="Baja",AD235="Catastrófico"),AND(AB235="Media",AD235="Catastrófico"),AND(AB235="Alta",AD235="Catastrófico"),AND(AB235="Muy Alta",AD235="Catastrófico")),"Extremo","")))),"")</f>
        <v/>
      </c>
      <c r="AG235" s="124"/>
      <c r="AH235" s="148"/>
      <c r="AI235" s="171"/>
      <c r="AJ235" s="171"/>
      <c r="AK235" s="171"/>
      <c r="AL235" s="171"/>
      <c r="AM235" s="120"/>
      <c r="AN235" s="121"/>
      <c r="AO235" s="257"/>
    </row>
    <row r="236" spans="1:41" hidden="1" x14ac:dyDescent="0.3">
      <c r="A236" s="277"/>
      <c r="B236" s="277"/>
      <c r="C236" s="245"/>
      <c r="D236" s="247"/>
      <c r="E236" s="249"/>
      <c r="F236" s="296"/>
      <c r="G236" s="257"/>
      <c r="H236" s="255"/>
      <c r="I236" s="257"/>
      <c r="J236" s="295"/>
      <c r="K236" s="261"/>
      <c r="L236" s="262"/>
      <c r="M236" s="263"/>
      <c r="N236" s="262">
        <f>IF(NOT(ISERROR(MATCH(M236,_xlfn.ANCHORARRAY(H250),0))),L252&amp;"Por favor no seleccionar los criterios de impacto",M236)</f>
        <v>0</v>
      </c>
      <c r="O236" s="261"/>
      <c r="P236" s="262"/>
      <c r="Q236" s="264"/>
      <c r="R236" s="119">
        <v>3</v>
      </c>
      <c r="S236" s="130"/>
      <c r="T236" s="123" t="str">
        <f>IF(OR(U236="Preventivo",U236="Detectivo"),"Probabilidad",IF(U236="Correctivo","Impacto",""))</f>
        <v/>
      </c>
      <c r="U236" s="124"/>
      <c r="V236" s="124"/>
      <c r="W236" s="125" t="str">
        <f t="shared" si="325"/>
        <v/>
      </c>
      <c r="X236" s="124"/>
      <c r="Y236" s="124"/>
      <c r="Z236" s="124"/>
      <c r="AA236" s="126" t="str">
        <f>IFERROR(IF(AND(T235="Probabilidad",T236="Probabilidad"),(AC235-(+AC235*W236)),IF(AND(T235="Impacto",T236="Probabilidad"),(AC234-(+AC234*W236)),IF(T236="Impacto",AC235,""))),"")</f>
        <v/>
      </c>
      <c r="AB236" s="127" t="str">
        <f t="shared" si="326"/>
        <v/>
      </c>
      <c r="AC236" s="125" t="str">
        <f t="shared" si="327"/>
        <v/>
      </c>
      <c r="AD236" s="127" t="str">
        <f t="shared" si="328"/>
        <v/>
      </c>
      <c r="AE236" s="125" t="str">
        <f>IFERROR(IF(AND(T235="Impacto",T236="Impacto"),(AE235-(+AE235*W236)),IF(AND(T235="Probabilidad",T236="Impacto"),(AE234-(+AE234*W236)),IF(T236="Probabilidad",AE235,""))),"")</f>
        <v/>
      </c>
      <c r="AF236" s="128" t="str">
        <f t="shared" si="329"/>
        <v/>
      </c>
      <c r="AG236" s="124"/>
      <c r="AH236" s="148"/>
      <c r="AI236" s="171"/>
      <c r="AJ236" s="171"/>
      <c r="AK236" s="171"/>
      <c r="AL236" s="171"/>
      <c r="AM236" s="120"/>
      <c r="AN236" s="121"/>
      <c r="AO236" s="257"/>
    </row>
    <row r="237" spans="1:41" hidden="1" x14ac:dyDescent="0.3">
      <c r="A237" s="277"/>
      <c r="B237" s="277"/>
      <c r="C237" s="245"/>
      <c r="D237" s="247"/>
      <c r="E237" s="249"/>
      <c r="F237" s="296"/>
      <c r="G237" s="257"/>
      <c r="H237" s="255"/>
      <c r="I237" s="257"/>
      <c r="J237" s="295"/>
      <c r="K237" s="261"/>
      <c r="L237" s="262"/>
      <c r="M237" s="263"/>
      <c r="N237" s="262">
        <f>IF(NOT(ISERROR(MATCH(M237,_xlfn.ANCHORARRAY(H251),0))),L253&amp;"Por favor no seleccionar los criterios de impacto",M237)</f>
        <v>0</v>
      </c>
      <c r="O237" s="261"/>
      <c r="P237" s="262"/>
      <c r="Q237" s="264"/>
      <c r="R237" s="119">
        <v>4</v>
      </c>
      <c r="S237" s="122"/>
      <c r="T237" s="123" t="str">
        <f t="shared" ref="T237:T239" si="330">IF(OR(U237="Preventivo",U237="Detectivo"),"Probabilidad",IF(U237="Correctivo","Impacto",""))</f>
        <v/>
      </c>
      <c r="U237" s="124"/>
      <c r="V237" s="124"/>
      <c r="W237" s="125" t="str">
        <f t="shared" si="325"/>
        <v/>
      </c>
      <c r="X237" s="124"/>
      <c r="Y237" s="124"/>
      <c r="Z237" s="124"/>
      <c r="AA237" s="126" t="str">
        <f t="shared" ref="AA237:AA239" si="331">IFERROR(IF(AND(T236="Probabilidad",T237="Probabilidad"),(AC236-(+AC236*W237)),IF(AND(T236="Impacto",T237="Probabilidad"),(AC235-(+AC235*W237)),IF(T237="Impacto",AC236,""))),"")</f>
        <v/>
      </c>
      <c r="AB237" s="127" t="str">
        <f t="shared" si="326"/>
        <v/>
      </c>
      <c r="AC237" s="125" t="str">
        <f t="shared" si="327"/>
        <v/>
      </c>
      <c r="AD237" s="127" t="str">
        <f t="shared" si="328"/>
        <v/>
      </c>
      <c r="AE237" s="125" t="str">
        <f t="shared" ref="AE237:AE239" si="332">IFERROR(IF(AND(T236="Impacto",T237="Impacto"),(AE236-(+AE236*W237)),IF(AND(T236="Probabilidad",T237="Impacto"),(AE235-(+AE235*W237)),IF(T237="Probabilidad",AE236,""))),"")</f>
        <v/>
      </c>
      <c r="AF237" s="128" t="str">
        <f>IFERROR(IF(OR(AND(AB237="Muy Baja",AD237="Leve"),AND(AB237="Muy Baja",AD237="Menor"),AND(AB237="Baja",AD237="Leve")),"Bajo",IF(OR(AND(AB237="Muy baja",AD237="Moderado"),AND(AB237="Baja",AD237="Menor"),AND(AB237="Baja",AD237="Moderado"),AND(AB237="Media",AD237="Leve"),AND(AB237="Media",AD237="Menor"),AND(AB237="Media",AD237="Moderado"),AND(AB237="Alta",AD237="Leve"),AND(AB237="Alta",AD237="Menor")),"Moderado",IF(OR(AND(AB237="Muy Baja",AD237="Mayor"),AND(AB237="Baja",AD237="Mayor"),AND(AB237="Media",AD237="Mayor"),AND(AB237="Alta",AD237="Moderado"),AND(AB237="Alta",AD237="Mayor"),AND(AB237="Muy Alta",AD237="Leve"),AND(AB237="Muy Alta",AD237="Menor"),AND(AB237="Muy Alta",AD237="Moderado"),AND(AB237="Muy Alta",AD237="Mayor")),"Alto",IF(OR(AND(AB237="Muy Baja",AD237="Catastrófico"),AND(AB237="Baja",AD237="Catastrófico"),AND(AB237="Media",AD237="Catastrófico"),AND(AB237="Alta",AD237="Catastrófico"),AND(AB237="Muy Alta",AD237="Catastrófico")),"Extremo","")))),"")</f>
        <v/>
      </c>
      <c r="AG237" s="124"/>
      <c r="AH237" s="148"/>
      <c r="AI237" s="171"/>
      <c r="AJ237" s="171"/>
      <c r="AK237" s="171"/>
      <c r="AL237" s="171"/>
      <c r="AM237" s="120"/>
      <c r="AN237" s="121"/>
      <c r="AO237" s="257"/>
    </row>
    <row r="238" spans="1:41" hidden="1" x14ac:dyDescent="0.3">
      <c r="A238" s="277"/>
      <c r="B238" s="277"/>
      <c r="C238" s="245"/>
      <c r="D238" s="247"/>
      <c r="E238" s="249"/>
      <c r="F238" s="296"/>
      <c r="G238" s="257"/>
      <c r="H238" s="255"/>
      <c r="I238" s="257"/>
      <c r="J238" s="295"/>
      <c r="K238" s="261"/>
      <c r="L238" s="262"/>
      <c r="M238" s="263"/>
      <c r="N238" s="262">
        <f>IF(NOT(ISERROR(MATCH(M238,_xlfn.ANCHORARRAY(H252),0))),L254&amp;"Por favor no seleccionar los criterios de impacto",M238)</f>
        <v>0</v>
      </c>
      <c r="O238" s="261"/>
      <c r="P238" s="262"/>
      <c r="Q238" s="264"/>
      <c r="R238" s="119">
        <v>5</v>
      </c>
      <c r="S238" s="122"/>
      <c r="T238" s="123" t="str">
        <f t="shared" si="330"/>
        <v/>
      </c>
      <c r="U238" s="124"/>
      <c r="V238" s="124"/>
      <c r="W238" s="125" t="str">
        <f t="shared" si="325"/>
        <v/>
      </c>
      <c r="X238" s="124"/>
      <c r="Y238" s="124"/>
      <c r="Z238" s="124"/>
      <c r="AA238" s="126" t="str">
        <f t="shared" si="331"/>
        <v/>
      </c>
      <c r="AB238" s="127" t="str">
        <f t="shared" si="326"/>
        <v/>
      </c>
      <c r="AC238" s="125" t="str">
        <f t="shared" si="327"/>
        <v/>
      </c>
      <c r="AD238" s="127" t="str">
        <f t="shared" si="328"/>
        <v/>
      </c>
      <c r="AE238" s="125" t="str">
        <f t="shared" si="332"/>
        <v/>
      </c>
      <c r="AF238" s="128" t="str">
        <f t="shared" ref="AF238:AF239" si="333">IFERROR(IF(OR(AND(AB238="Muy Baja",AD238="Leve"),AND(AB238="Muy Baja",AD238="Menor"),AND(AB238="Baja",AD238="Leve")),"Bajo",IF(OR(AND(AB238="Muy baja",AD238="Moderado"),AND(AB238="Baja",AD238="Menor"),AND(AB238="Baja",AD238="Moderado"),AND(AB238="Media",AD238="Leve"),AND(AB238="Media",AD238="Menor"),AND(AB238="Media",AD238="Moderado"),AND(AB238="Alta",AD238="Leve"),AND(AB238="Alta",AD238="Menor")),"Moderado",IF(OR(AND(AB238="Muy Baja",AD238="Mayor"),AND(AB238="Baja",AD238="Mayor"),AND(AB238="Media",AD238="Mayor"),AND(AB238="Alta",AD238="Moderado"),AND(AB238="Alta",AD238="Mayor"),AND(AB238="Muy Alta",AD238="Leve"),AND(AB238="Muy Alta",AD238="Menor"),AND(AB238="Muy Alta",AD238="Moderado"),AND(AB238="Muy Alta",AD238="Mayor")),"Alto",IF(OR(AND(AB238="Muy Baja",AD238="Catastrófico"),AND(AB238="Baja",AD238="Catastrófico"),AND(AB238="Media",AD238="Catastrófico"),AND(AB238="Alta",AD238="Catastrófico"),AND(AB238="Muy Alta",AD238="Catastrófico")),"Extremo","")))),"")</f>
        <v/>
      </c>
      <c r="AG238" s="124"/>
      <c r="AH238" s="148"/>
      <c r="AI238" s="171"/>
      <c r="AJ238" s="171"/>
      <c r="AK238" s="171"/>
      <c r="AL238" s="171"/>
      <c r="AM238" s="120"/>
      <c r="AN238" s="121"/>
      <c r="AO238" s="257"/>
    </row>
    <row r="239" spans="1:41" hidden="1" x14ac:dyDescent="0.3">
      <c r="A239" s="277"/>
      <c r="B239" s="277"/>
      <c r="C239" s="246"/>
      <c r="D239" s="247"/>
      <c r="E239" s="250"/>
      <c r="F239" s="296"/>
      <c r="G239" s="257"/>
      <c r="H239" s="256"/>
      <c r="I239" s="257"/>
      <c r="J239" s="295"/>
      <c r="K239" s="261"/>
      <c r="L239" s="262"/>
      <c r="M239" s="263"/>
      <c r="N239" s="262">
        <f>IF(NOT(ISERROR(MATCH(M239,_xlfn.ANCHORARRAY(H253),0))),L255&amp;"Por favor no seleccionar los criterios de impacto",M239)</f>
        <v>0</v>
      </c>
      <c r="O239" s="261"/>
      <c r="P239" s="262"/>
      <c r="Q239" s="264"/>
      <c r="R239" s="119">
        <v>6</v>
      </c>
      <c r="S239" s="122"/>
      <c r="T239" s="123" t="str">
        <f t="shared" si="330"/>
        <v/>
      </c>
      <c r="U239" s="124"/>
      <c r="V239" s="124"/>
      <c r="W239" s="125" t="str">
        <f t="shared" si="325"/>
        <v/>
      </c>
      <c r="X239" s="124"/>
      <c r="Y239" s="124"/>
      <c r="Z239" s="124"/>
      <c r="AA239" s="126" t="str">
        <f t="shared" si="331"/>
        <v/>
      </c>
      <c r="AB239" s="127" t="str">
        <f t="shared" si="326"/>
        <v/>
      </c>
      <c r="AC239" s="125" t="str">
        <f t="shared" si="327"/>
        <v/>
      </c>
      <c r="AD239" s="127" t="str">
        <f t="shared" si="328"/>
        <v/>
      </c>
      <c r="AE239" s="125" t="str">
        <f t="shared" si="332"/>
        <v/>
      </c>
      <c r="AF239" s="128" t="str">
        <f t="shared" si="333"/>
        <v/>
      </c>
      <c r="AG239" s="124"/>
      <c r="AH239" s="148"/>
      <c r="AI239" s="120"/>
      <c r="AJ239" s="121"/>
      <c r="AK239" s="131"/>
      <c r="AL239" s="131"/>
      <c r="AM239" s="120"/>
      <c r="AN239" s="121"/>
      <c r="AO239" s="257"/>
    </row>
    <row r="240" spans="1:41" hidden="1" x14ac:dyDescent="0.3">
      <c r="A240" s="304"/>
      <c r="B240" s="304"/>
      <c r="C240" s="244">
        <v>38</v>
      </c>
      <c r="D240" s="247"/>
      <c r="E240" s="248"/>
      <c r="F240" s="251"/>
      <c r="G240" s="248"/>
      <c r="H240" s="254"/>
      <c r="I240" s="257"/>
      <c r="J240" s="295"/>
      <c r="K240" s="261" t="str">
        <f t="shared" si="258"/>
        <v/>
      </c>
      <c r="L240" s="262" t="str">
        <f>IF(K240="","",IF(K240="Muy Baja",0.2,IF(K240="Baja",0.4,IF(K240="Media",0.6,IF(K240="Alta",0.8,IF(K240="Muy Alta",1,))))))</f>
        <v/>
      </c>
      <c r="M240" s="263"/>
      <c r="N240" s="262">
        <f>IF(NOT(ISERROR(MATCH(M240,'Tabla Impacto'!$B$221:$B$223,0))),'Tabla Impacto'!$F$223&amp;"Por favor no seleccionar los criterios de impacto(Afectación Económica o presupuestal y Pérdida Reputacional)",M240)</f>
        <v>0</v>
      </c>
      <c r="O240" s="261" t="str">
        <f>IF(OR(N240='Tabla Impacto'!$C$11,N240='Tabla Impacto'!$D$11),"Leve",IF(OR(N240='Tabla Impacto'!$C$12,N240='Tabla Impacto'!$D$12),"Menor",IF(OR(N240='Tabla Impacto'!$C$13,N240='Tabla Impacto'!$D$13),"Moderado",IF(OR(N240='Tabla Impacto'!$C$14,N240='Tabla Impacto'!$D$14),"Mayor",IF(OR(N240='Tabla Impacto'!$C$15,N240='Tabla Impacto'!$D$15),"Catastrófico","")))))</f>
        <v/>
      </c>
      <c r="P240" s="262" t="str">
        <f>IF(O240="","",IF(O240="Leve",0.2,IF(O240="Menor",0.4,IF(O240="Moderado",0.6,IF(O240="Mayor",0.8,IF(O240="Catastrófico",1,))))))</f>
        <v/>
      </c>
      <c r="Q240" s="264" t="str">
        <f>IF(OR(AND(K240="Muy Baja",O240="Leve"),AND(K240="Muy Baja",O240="Menor"),AND(K240="Baja",O240="Leve")),"Bajo",IF(OR(AND(K240="Muy baja",O240="Moderado"),AND(K240="Baja",O240="Menor"),AND(K240="Baja",O240="Moderado"),AND(K240="Media",O240="Leve"),AND(K240="Media",O240="Menor"),AND(K240="Media",O240="Moderado"),AND(K240="Alta",O240="Leve"),AND(K240="Alta",O240="Menor")),"Moderado",IF(OR(AND(K240="Muy Baja",O240="Mayor"),AND(K240="Baja",O240="Mayor"),AND(K240="Media",O240="Mayor"),AND(K240="Alta",O240="Moderado"),AND(K240="Alta",O240="Mayor"),AND(K240="Muy Alta",O240="Leve"),AND(K240="Muy Alta",O240="Menor"),AND(K240="Muy Alta",O240="Moderado"),AND(K240="Muy Alta",O240="Mayor")),"Alto",IF(OR(AND(K240="Muy Baja",O240="Catastrófico"),AND(K240="Baja",O240="Catastrófico"),AND(K240="Media",O240="Catastrófico"),AND(K240="Alta",O240="Catastrófico"),AND(K240="Muy Alta",O240="Catastrófico")),"Extremo",""))))</f>
        <v/>
      </c>
      <c r="R240" s="119">
        <v>1</v>
      </c>
      <c r="S240" s="165"/>
      <c r="T240" s="123" t="str">
        <f>IF(OR(U240="Preventivo",U240="Detectivo"),"Probabilidad",IF(U240="Correctivo","Impacto",""))</f>
        <v/>
      </c>
      <c r="U240" s="124"/>
      <c r="V240" s="124"/>
      <c r="W240" s="125" t="str">
        <f>IF(AND(U240="Preventivo",V240="Automático"),"50%",IF(AND(U240="Preventivo",V240="Manual"),"40%",IF(AND(U240="Detectivo",V240="Automático"),"40%",IF(AND(U240="Detectivo",V240="Manual"),"30%",IF(AND(U240="Correctivo",V240="Automático"),"35%",IF(AND(U240="Correctivo",V240="Manual"),"25%",""))))))</f>
        <v/>
      </c>
      <c r="X240" s="124"/>
      <c r="Y240" s="124"/>
      <c r="Z240" s="124"/>
      <c r="AA240" s="126" t="str">
        <f>IFERROR(IF(T240="Probabilidad",(L240-(+L240*W240)),IF(T240="Impacto",L240,"")),"")</f>
        <v/>
      </c>
      <c r="AB240" s="127" t="str">
        <f>IFERROR(IF(AA240="","",IF(AA240&lt;=0.2,"Muy Baja",IF(AA240&lt;=0.4,"Baja",IF(AA240&lt;=0.6,"Media",IF(AA240&lt;=0.8,"Alta","Muy Alta"))))),"")</f>
        <v/>
      </c>
      <c r="AC240" s="125" t="str">
        <f>+AA240</f>
        <v/>
      </c>
      <c r="AD240" s="127" t="str">
        <f>IFERROR(IF(AE240="","",IF(AE240&lt;=0.2,"Leve",IF(AE240&lt;=0.4,"Menor",IF(AE240&lt;=0.6,"Moderado",IF(AE240&lt;=0.8,"Mayor","Catastrófico"))))),"")</f>
        <v/>
      </c>
      <c r="AE240" s="125" t="str">
        <f>IFERROR(IF(T240="Impacto",(P240-(+P240*W240)),IF(T240="Probabilidad",P240,"")),"")</f>
        <v/>
      </c>
      <c r="AF240" s="128" t="str">
        <f>IFERROR(IF(OR(AND(AB240="Muy Baja",AD240="Leve"),AND(AB240="Muy Baja",AD240="Menor"),AND(AB240="Baja",AD240="Leve")),"Bajo",IF(OR(AND(AB240="Muy baja",AD240="Moderado"),AND(AB240="Baja",AD240="Menor"),AND(AB240="Baja",AD240="Moderado"),AND(AB240="Media",AD240="Leve"),AND(AB240="Media",AD240="Menor"),AND(AB240="Media",AD240="Moderado"),AND(AB240="Alta",AD240="Leve"),AND(AB240="Alta",AD240="Menor")),"Moderado",IF(OR(AND(AB240="Muy Baja",AD240="Mayor"),AND(AB240="Baja",AD240="Mayor"),AND(AB240="Media",AD240="Mayor"),AND(AB240="Alta",AD240="Moderado"),AND(AB240="Alta",AD240="Mayor"),AND(AB240="Muy Alta",AD240="Leve"),AND(AB240="Muy Alta",AD240="Menor"),AND(AB240="Muy Alta",AD240="Moderado"),AND(AB240="Muy Alta",AD240="Mayor")),"Alto",IF(OR(AND(AB240="Muy Baja",AD240="Catastrófico"),AND(AB240="Baja",AD240="Catastrófico"),AND(AB240="Media",AD240="Catastrófico"),AND(AB240="Alta",AD240="Catastrófico"),AND(AB240="Muy Alta",AD240="Catastrófico")),"Extremo","")))),"")</f>
        <v/>
      </c>
      <c r="AG240" s="124"/>
      <c r="AH240" s="148"/>
      <c r="AI240" s="166"/>
      <c r="AJ240" s="166"/>
      <c r="AK240" s="167"/>
      <c r="AL240" s="168"/>
      <c r="AM240" s="120"/>
      <c r="AN240" s="121"/>
      <c r="AO240" s="257" t="s">
        <v>230</v>
      </c>
    </row>
    <row r="241" spans="1:41" hidden="1" x14ac:dyDescent="0.3">
      <c r="A241" s="304"/>
      <c r="B241" s="304"/>
      <c r="C241" s="245"/>
      <c r="D241" s="247"/>
      <c r="E241" s="249"/>
      <c r="F241" s="252"/>
      <c r="G241" s="249"/>
      <c r="H241" s="255"/>
      <c r="I241" s="257"/>
      <c r="J241" s="295"/>
      <c r="K241" s="261"/>
      <c r="L241" s="262"/>
      <c r="M241" s="263"/>
      <c r="N241" s="262">
        <f>IF(NOT(ISERROR(MATCH(M241,_xlfn.ANCHORARRAY(H249),0))),L251&amp;"Por favor no seleccionar los criterios de impacto",M241)</f>
        <v>0</v>
      </c>
      <c r="O241" s="261"/>
      <c r="P241" s="262"/>
      <c r="Q241" s="264"/>
      <c r="R241" s="119">
        <v>2</v>
      </c>
      <c r="S241" s="122"/>
      <c r="T241" s="123" t="str">
        <f>IF(OR(U241="Preventivo",U241="Detectivo"),"Probabilidad",IF(U241="Correctivo","Impacto",""))</f>
        <v/>
      </c>
      <c r="U241" s="124"/>
      <c r="V241" s="124"/>
      <c r="W241" s="125" t="str">
        <f t="shared" ref="W241:W245" si="334">IF(AND(U241="Preventivo",V241="Automático"),"50%",IF(AND(U241="Preventivo",V241="Manual"),"40%",IF(AND(U241="Detectivo",V241="Automático"),"40%",IF(AND(U241="Detectivo",V241="Manual"),"30%",IF(AND(U241="Correctivo",V241="Automático"),"35%",IF(AND(U241="Correctivo",V241="Manual"),"25%",""))))))</f>
        <v/>
      </c>
      <c r="X241" s="124"/>
      <c r="Y241" s="124"/>
      <c r="Z241" s="124"/>
      <c r="AA241" s="126" t="str">
        <f>IFERROR(IF(AND(T240="Probabilidad",T241="Probabilidad"),(AC240-(+AC240*W241)),IF(T241="Probabilidad",(L240-(+L240*W241)),IF(T241="Impacto",AC240,""))),"")</f>
        <v/>
      </c>
      <c r="AB241" s="127" t="str">
        <f t="shared" ref="AB241:AB245" si="335">IFERROR(IF(AA241="","",IF(AA241&lt;=0.2,"Muy Baja",IF(AA241&lt;=0.4,"Baja",IF(AA241&lt;=0.6,"Media",IF(AA241&lt;=0.8,"Alta","Muy Alta"))))),"")</f>
        <v/>
      </c>
      <c r="AC241" s="125" t="str">
        <f t="shared" ref="AC241:AC245" si="336">+AA241</f>
        <v/>
      </c>
      <c r="AD241" s="127" t="str">
        <f t="shared" ref="AD241:AD245" si="337">IFERROR(IF(AE241="","",IF(AE241&lt;=0.2,"Leve",IF(AE241&lt;=0.4,"Menor",IF(AE241&lt;=0.6,"Moderado",IF(AE241&lt;=0.8,"Mayor","Catastrófico"))))),"")</f>
        <v/>
      </c>
      <c r="AE241" s="125" t="str">
        <f>IFERROR(IF(AND(T240="Impacto",T241="Impacto"),(AE228-(+AE228*W241)),IF(T241="Impacto",($P$72-(+$P$72*W241)),IF(T241="Probabilidad",AE228,""))),"")</f>
        <v/>
      </c>
      <c r="AF241" s="128" t="str">
        <f t="shared" ref="AF241:AF242" si="338">IFERROR(IF(OR(AND(AB241="Muy Baja",AD241="Leve"),AND(AB241="Muy Baja",AD241="Menor"),AND(AB241="Baja",AD241="Leve")),"Bajo",IF(OR(AND(AB241="Muy baja",AD241="Moderado"),AND(AB241="Baja",AD241="Menor"),AND(AB241="Baja",AD241="Moderado"),AND(AB241="Media",AD241="Leve"),AND(AB241="Media",AD241="Menor"),AND(AB241="Media",AD241="Moderado"),AND(AB241="Alta",AD241="Leve"),AND(AB241="Alta",AD241="Menor")),"Moderado",IF(OR(AND(AB241="Muy Baja",AD241="Mayor"),AND(AB241="Baja",AD241="Mayor"),AND(AB241="Media",AD241="Mayor"),AND(AB241="Alta",AD241="Moderado"),AND(AB241="Alta",AD241="Mayor"),AND(AB241="Muy Alta",AD241="Leve"),AND(AB241="Muy Alta",AD241="Menor"),AND(AB241="Muy Alta",AD241="Moderado"),AND(AB241="Muy Alta",AD241="Mayor")),"Alto",IF(OR(AND(AB241="Muy Baja",AD241="Catastrófico"),AND(AB241="Baja",AD241="Catastrófico"),AND(AB241="Media",AD241="Catastrófico"),AND(AB241="Alta",AD241="Catastrófico"),AND(AB241="Muy Alta",AD241="Catastrófico")),"Extremo","")))),"")</f>
        <v/>
      </c>
      <c r="AG241" s="124"/>
      <c r="AH241" s="148"/>
      <c r="AI241" s="166"/>
      <c r="AJ241" s="167"/>
      <c r="AK241" s="167"/>
      <c r="AL241" s="168"/>
      <c r="AM241" s="120"/>
      <c r="AN241" s="121"/>
      <c r="AO241" s="257"/>
    </row>
    <row r="242" spans="1:41" hidden="1" x14ac:dyDescent="0.3">
      <c r="A242" s="304"/>
      <c r="B242" s="304"/>
      <c r="C242" s="245"/>
      <c r="D242" s="247"/>
      <c r="E242" s="249"/>
      <c r="F242" s="252"/>
      <c r="G242" s="249"/>
      <c r="H242" s="255"/>
      <c r="I242" s="257"/>
      <c r="J242" s="295"/>
      <c r="K242" s="261"/>
      <c r="L242" s="262"/>
      <c r="M242" s="263"/>
      <c r="N242" s="262">
        <f>IF(NOT(ISERROR(MATCH(M242,_xlfn.ANCHORARRAY(H250),0))),L252&amp;"Por favor no seleccionar los criterios de impacto",M242)</f>
        <v>0</v>
      </c>
      <c r="O242" s="261"/>
      <c r="P242" s="262"/>
      <c r="Q242" s="264"/>
      <c r="R242" s="119">
        <v>3</v>
      </c>
      <c r="S242" s="130"/>
      <c r="T242" s="123" t="str">
        <f>IF(OR(U242="Preventivo",U242="Detectivo"),"Probabilidad",IF(U242="Correctivo","Impacto",""))</f>
        <v/>
      </c>
      <c r="U242" s="124"/>
      <c r="V242" s="124"/>
      <c r="W242" s="125" t="str">
        <f t="shared" si="334"/>
        <v/>
      </c>
      <c r="X242" s="124"/>
      <c r="Y242" s="124"/>
      <c r="Z242" s="124"/>
      <c r="AA242" s="126" t="str">
        <f>IFERROR(IF(AND(T241="Probabilidad",T242="Probabilidad"),(AC241-(+AC241*W242)),IF(AND(T241="Impacto",T242="Probabilidad"),(AC240-(+AC240*W242)),IF(T242="Impacto",AC241,""))),"")</f>
        <v/>
      </c>
      <c r="AB242" s="127" t="str">
        <f t="shared" si="335"/>
        <v/>
      </c>
      <c r="AC242" s="125" t="str">
        <f t="shared" si="336"/>
        <v/>
      </c>
      <c r="AD242" s="127" t="str">
        <f t="shared" si="337"/>
        <v/>
      </c>
      <c r="AE242" s="125" t="str">
        <f>IFERROR(IF(AND(T241="Impacto",T242="Impacto"),(AE241-(+AE241*W242)),IF(AND(T241="Probabilidad",T242="Impacto"),(AE240-(+AE240*W242)),IF(T242="Probabilidad",AE241,""))),"")</f>
        <v/>
      </c>
      <c r="AF242" s="128" t="str">
        <f t="shared" si="338"/>
        <v/>
      </c>
      <c r="AG242" s="124"/>
      <c r="AH242" s="148"/>
      <c r="AI242" s="120"/>
      <c r="AJ242" s="121"/>
      <c r="AK242" s="131"/>
      <c r="AL242" s="131"/>
      <c r="AM242" s="120"/>
      <c r="AN242" s="121"/>
      <c r="AO242" s="257"/>
    </row>
    <row r="243" spans="1:41" hidden="1" x14ac:dyDescent="0.3">
      <c r="A243" s="304"/>
      <c r="B243" s="304"/>
      <c r="C243" s="245"/>
      <c r="D243" s="247"/>
      <c r="E243" s="249"/>
      <c r="F243" s="252"/>
      <c r="G243" s="249"/>
      <c r="H243" s="255"/>
      <c r="I243" s="257"/>
      <c r="J243" s="295"/>
      <c r="K243" s="261"/>
      <c r="L243" s="262"/>
      <c r="M243" s="263"/>
      <c r="N243" s="262">
        <f>IF(NOT(ISERROR(MATCH(M243,_xlfn.ANCHORARRAY(H251),0))),L253&amp;"Por favor no seleccionar los criterios de impacto",M243)</f>
        <v>0</v>
      </c>
      <c r="O243" s="261"/>
      <c r="P243" s="262"/>
      <c r="Q243" s="264"/>
      <c r="R243" s="119">
        <v>4</v>
      </c>
      <c r="S243" s="122"/>
      <c r="T243" s="123" t="str">
        <f t="shared" ref="T243:T245" si="339">IF(OR(U243="Preventivo",U243="Detectivo"),"Probabilidad",IF(U243="Correctivo","Impacto",""))</f>
        <v/>
      </c>
      <c r="U243" s="124"/>
      <c r="V243" s="124"/>
      <c r="W243" s="125" t="str">
        <f t="shared" si="334"/>
        <v/>
      </c>
      <c r="X243" s="124"/>
      <c r="Y243" s="124"/>
      <c r="Z243" s="124"/>
      <c r="AA243" s="126" t="str">
        <f t="shared" ref="AA243:AA245" si="340">IFERROR(IF(AND(T242="Probabilidad",T243="Probabilidad"),(AC242-(+AC242*W243)),IF(AND(T242="Impacto",T243="Probabilidad"),(AC241-(+AC241*W243)),IF(T243="Impacto",AC242,""))),"")</f>
        <v/>
      </c>
      <c r="AB243" s="127" t="str">
        <f t="shared" si="335"/>
        <v/>
      </c>
      <c r="AC243" s="125" t="str">
        <f t="shared" si="336"/>
        <v/>
      </c>
      <c r="AD243" s="127" t="str">
        <f t="shared" si="337"/>
        <v/>
      </c>
      <c r="AE243" s="125" t="str">
        <f t="shared" ref="AE243:AE245" si="341">IFERROR(IF(AND(T242="Impacto",T243="Impacto"),(AE242-(+AE242*W243)),IF(AND(T242="Probabilidad",T243="Impacto"),(AE241-(+AE241*W243)),IF(T243="Probabilidad",AE242,""))),"")</f>
        <v/>
      </c>
      <c r="AF243" s="128" t="str">
        <f>IFERROR(IF(OR(AND(AB243="Muy Baja",AD243="Leve"),AND(AB243="Muy Baja",AD243="Menor"),AND(AB243="Baja",AD243="Leve")),"Bajo",IF(OR(AND(AB243="Muy baja",AD243="Moderado"),AND(AB243="Baja",AD243="Menor"),AND(AB243="Baja",AD243="Moderado"),AND(AB243="Media",AD243="Leve"),AND(AB243="Media",AD243="Menor"),AND(AB243="Media",AD243="Moderado"),AND(AB243="Alta",AD243="Leve"),AND(AB243="Alta",AD243="Menor")),"Moderado",IF(OR(AND(AB243="Muy Baja",AD243="Mayor"),AND(AB243="Baja",AD243="Mayor"),AND(AB243="Media",AD243="Mayor"),AND(AB243="Alta",AD243="Moderado"),AND(AB243="Alta",AD243="Mayor"),AND(AB243="Muy Alta",AD243="Leve"),AND(AB243="Muy Alta",AD243="Menor"),AND(AB243="Muy Alta",AD243="Moderado"),AND(AB243="Muy Alta",AD243="Mayor")),"Alto",IF(OR(AND(AB243="Muy Baja",AD243="Catastrófico"),AND(AB243="Baja",AD243="Catastrófico"),AND(AB243="Media",AD243="Catastrófico"),AND(AB243="Alta",AD243="Catastrófico"),AND(AB243="Muy Alta",AD243="Catastrófico")),"Extremo","")))),"")</f>
        <v/>
      </c>
      <c r="AG243" s="124"/>
      <c r="AH243" s="148"/>
      <c r="AI243" s="120"/>
      <c r="AJ243" s="121"/>
      <c r="AK243" s="131"/>
      <c r="AL243" s="131"/>
      <c r="AM243" s="120"/>
      <c r="AN243" s="121"/>
      <c r="AO243" s="257"/>
    </row>
    <row r="244" spans="1:41" hidden="1" x14ac:dyDescent="0.3">
      <c r="A244" s="304"/>
      <c r="B244" s="304"/>
      <c r="C244" s="245"/>
      <c r="D244" s="247"/>
      <c r="E244" s="249"/>
      <c r="F244" s="252"/>
      <c r="G244" s="249"/>
      <c r="H244" s="255"/>
      <c r="I244" s="257"/>
      <c r="J244" s="295"/>
      <c r="K244" s="261"/>
      <c r="L244" s="262"/>
      <c r="M244" s="263"/>
      <c r="N244" s="262">
        <f>IF(NOT(ISERROR(MATCH(M244,_xlfn.ANCHORARRAY(H252),0))),L254&amp;"Por favor no seleccionar los criterios de impacto",M244)</f>
        <v>0</v>
      </c>
      <c r="O244" s="261"/>
      <c r="P244" s="262"/>
      <c r="Q244" s="264"/>
      <c r="R244" s="119">
        <v>5</v>
      </c>
      <c r="S244" s="122"/>
      <c r="T244" s="123" t="str">
        <f t="shared" si="339"/>
        <v/>
      </c>
      <c r="U244" s="124"/>
      <c r="V244" s="124"/>
      <c r="W244" s="125" t="str">
        <f t="shared" si="334"/>
        <v/>
      </c>
      <c r="X244" s="124"/>
      <c r="Y244" s="124"/>
      <c r="Z244" s="124"/>
      <c r="AA244" s="126" t="str">
        <f t="shared" si="340"/>
        <v/>
      </c>
      <c r="AB244" s="127" t="str">
        <f t="shared" si="335"/>
        <v/>
      </c>
      <c r="AC244" s="125" t="str">
        <f t="shared" si="336"/>
        <v/>
      </c>
      <c r="AD244" s="127" t="str">
        <f t="shared" si="337"/>
        <v/>
      </c>
      <c r="AE244" s="125" t="str">
        <f t="shared" si="341"/>
        <v/>
      </c>
      <c r="AF244" s="128" t="str">
        <f t="shared" ref="AF244:AF245" si="342">IFERROR(IF(OR(AND(AB244="Muy Baja",AD244="Leve"),AND(AB244="Muy Baja",AD244="Menor"),AND(AB244="Baja",AD244="Leve")),"Bajo",IF(OR(AND(AB244="Muy baja",AD244="Moderado"),AND(AB244="Baja",AD244="Menor"),AND(AB244="Baja",AD244="Moderado"),AND(AB244="Media",AD244="Leve"),AND(AB244="Media",AD244="Menor"),AND(AB244="Media",AD244="Moderado"),AND(AB244="Alta",AD244="Leve"),AND(AB244="Alta",AD244="Menor")),"Moderado",IF(OR(AND(AB244="Muy Baja",AD244="Mayor"),AND(AB244="Baja",AD244="Mayor"),AND(AB244="Media",AD244="Mayor"),AND(AB244="Alta",AD244="Moderado"),AND(AB244="Alta",AD244="Mayor"),AND(AB244="Muy Alta",AD244="Leve"),AND(AB244="Muy Alta",AD244="Menor"),AND(AB244="Muy Alta",AD244="Moderado"),AND(AB244="Muy Alta",AD244="Mayor")),"Alto",IF(OR(AND(AB244="Muy Baja",AD244="Catastrófico"),AND(AB244="Baja",AD244="Catastrófico"),AND(AB244="Media",AD244="Catastrófico"),AND(AB244="Alta",AD244="Catastrófico"),AND(AB244="Muy Alta",AD244="Catastrófico")),"Extremo","")))),"")</f>
        <v/>
      </c>
      <c r="AG244" s="124"/>
      <c r="AH244" s="148"/>
      <c r="AI244" s="120"/>
      <c r="AJ244" s="121"/>
      <c r="AK244" s="131"/>
      <c r="AL244" s="131"/>
      <c r="AM244" s="120"/>
      <c r="AN244" s="121"/>
      <c r="AO244" s="257"/>
    </row>
    <row r="245" spans="1:41" hidden="1" x14ac:dyDescent="0.3">
      <c r="A245" s="304"/>
      <c r="B245" s="304"/>
      <c r="C245" s="246"/>
      <c r="D245" s="247"/>
      <c r="E245" s="250"/>
      <c r="F245" s="253"/>
      <c r="G245" s="250"/>
      <c r="H245" s="256"/>
      <c r="I245" s="257"/>
      <c r="J245" s="295"/>
      <c r="K245" s="261"/>
      <c r="L245" s="262"/>
      <c r="M245" s="263"/>
      <c r="N245" s="262">
        <f>IF(NOT(ISERROR(MATCH(M245,_xlfn.ANCHORARRAY(H253),0))),L255&amp;"Por favor no seleccionar los criterios de impacto",M245)</f>
        <v>0</v>
      </c>
      <c r="O245" s="261"/>
      <c r="P245" s="262"/>
      <c r="Q245" s="264"/>
      <c r="R245" s="119">
        <v>6</v>
      </c>
      <c r="S245" s="122"/>
      <c r="T245" s="123" t="str">
        <f t="shared" si="339"/>
        <v/>
      </c>
      <c r="U245" s="124"/>
      <c r="V245" s="124"/>
      <c r="W245" s="125" t="str">
        <f t="shared" si="334"/>
        <v/>
      </c>
      <c r="X245" s="124"/>
      <c r="Y245" s="124"/>
      <c r="Z245" s="124"/>
      <c r="AA245" s="126" t="str">
        <f t="shared" si="340"/>
        <v/>
      </c>
      <c r="AB245" s="127" t="str">
        <f t="shared" si="335"/>
        <v/>
      </c>
      <c r="AC245" s="125" t="str">
        <f t="shared" si="336"/>
        <v/>
      </c>
      <c r="AD245" s="127" t="str">
        <f t="shared" si="337"/>
        <v/>
      </c>
      <c r="AE245" s="125" t="str">
        <f t="shared" si="341"/>
        <v/>
      </c>
      <c r="AF245" s="128" t="str">
        <f t="shared" si="342"/>
        <v/>
      </c>
      <c r="AG245" s="124"/>
      <c r="AH245" s="148"/>
      <c r="AI245" s="120"/>
      <c r="AJ245" s="121"/>
      <c r="AK245" s="131"/>
      <c r="AL245" s="131"/>
      <c r="AM245" s="120"/>
      <c r="AN245" s="121"/>
      <c r="AO245" s="257"/>
    </row>
    <row r="246" spans="1:41" hidden="1" x14ac:dyDescent="0.3">
      <c r="A246" s="304"/>
      <c r="B246" s="304"/>
      <c r="C246" s="244">
        <v>39</v>
      </c>
      <c r="D246" s="247"/>
      <c r="E246" s="248"/>
      <c r="F246" s="251"/>
      <c r="G246" s="248"/>
      <c r="H246" s="254"/>
      <c r="I246" s="257"/>
      <c r="J246" s="295"/>
      <c r="K246" s="261" t="str">
        <f t="shared" si="268"/>
        <v/>
      </c>
      <c r="L246" s="262" t="str">
        <f>IF(K246="","",IF(K246="Muy Baja",0.2,IF(K246="Baja",0.4,IF(K246="Media",0.6,IF(K246="Alta",0.8,IF(K246="Muy Alta",1,))))))</f>
        <v/>
      </c>
      <c r="M246" s="263"/>
      <c r="N246" s="262">
        <f>IF(NOT(ISERROR(MATCH(M246,'Tabla Impacto'!$B$221:$B$223,0))),'Tabla Impacto'!$F$223&amp;"Por favor no seleccionar los criterios de impacto(Afectación Económica o presupuestal y Pérdida Reputacional)",M246)</f>
        <v>0</v>
      </c>
      <c r="O246" s="261" t="str">
        <f>IF(OR(N246='Tabla Impacto'!$C$11,N246='Tabla Impacto'!$D$11),"Leve",IF(OR(N246='Tabla Impacto'!$C$12,N246='Tabla Impacto'!$D$12),"Menor",IF(OR(N246='Tabla Impacto'!$C$13,N246='Tabla Impacto'!$D$13),"Moderado",IF(OR(N246='Tabla Impacto'!$C$14,N246='Tabla Impacto'!$D$14),"Mayor",IF(OR(N246='Tabla Impacto'!$C$15,N246='Tabla Impacto'!$D$15),"Catastrófico","")))))</f>
        <v/>
      </c>
      <c r="P246" s="262" t="str">
        <f>IF(O246="","",IF(O246="Leve",0.2,IF(O246="Menor",0.4,IF(O246="Moderado",0.6,IF(O246="Mayor",0.8,IF(O246="Catastrófico",1,))))))</f>
        <v/>
      </c>
      <c r="Q246" s="264" t="str">
        <f>IF(OR(AND(K246="Muy Baja",O246="Leve"),AND(K246="Muy Baja",O246="Menor"),AND(K246="Baja",O246="Leve")),"Bajo",IF(OR(AND(K246="Muy baja",O246="Moderado"),AND(K246="Baja",O246="Menor"),AND(K246="Baja",O246="Moderado"),AND(K246="Media",O246="Leve"),AND(K246="Media",O246="Menor"),AND(K246="Media",O246="Moderado"),AND(K246="Alta",O246="Leve"),AND(K246="Alta",O246="Menor")),"Moderado",IF(OR(AND(K246="Muy Baja",O246="Mayor"),AND(K246="Baja",O246="Mayor"),AND(K246="Media",O246="Mayor"),AND(K246="Alta",O246="Moderado"),AND(K246="Alta",O246="Mayor"),AND(K246="Muy Alta",O246="Leve"),AND(K246="Muy Alta",O246="Menor"),AND(K246="Muy Alta",O246="Moderado"),AND(K246="Muy Alta",O246="Mayor")),"Alto",IF(OR(AND(K246="Muy Baja",O246="Catastrófico"),AND(K246="Baja",O246="Catastrófico"),AND(K246="Media",O246="Catastrófico"),AND(K246="Alta",O246="Catastrófico"),AND(K246="Muy Alta",O246="Catastrófico")),"Extremo",""))))</f>
        <v/>
      </c>
      <c r="R246" s="119">
        <v>1</v>
      </c>
      <c r="S246" s="165"/>
      <c r="T246" s="123" t="str">
        <f>IF(OR(U246="Preventivo",U246="Detectivo"),"Probabilidad",IF(U246="Correctivo","Impacto",""))</f>
        <v/>
      </c>
      <c r="U246" s="124"/>
      <c r="V246" s="124"/>
      <c r="W246" s="125" t="str">
        <f>IF(AND(U246="Preventivo",V246="Automático"),"50%",IF(AND(U246="Preventivo",V246="Manual"),"40%",IF(AND(U246="Detectivo",V246="Automático"),"40%",IF(AND(U246="Detectivo",V246="Manual"),"30%",IF(AND(U246="Correctivo",V246="Automático"),"35%",IF(AND(U246="Correctivo",V246="Manual"),"25%",""))))))</f>
        <v/>
      </c>
      <c r="X246" s="124"/>
      <c r="Y246" s="124"/>
      <c r="Z246" s="124"/>
      <c r="AA246" s="126" t="str">
        <f>IFERROR(IF(T246="Probabilidad",(L246-(+L246*W246)),IF(T246="Impacto",L246,"")),"")</f>
        <v/>
      </c>
      <c r="AB246" s="127" t="str">
        <f>IFERROR(IF(AA246="","",IF(AA246&lt;=0.2,"Muy Baja",IF(AA246&lt;=0.4,"Baja",IF(AA246&lt;=0.6,"Media",IF(AA246&lt;=0.8,"Alta","Muy Alta"))))),"")</f>
        <v/>
      </c>
      <c r="AC246" s="125" t="str">
        <f>+AA246</f>
        <v/>
      </c>
      <c r="AD246" s="127" t="str">
        <f>IFERROR(IF(AE246="","",IF(AE246&lt;=0.2,"Leve",IF(AE246&lt;=0.4,"Menor",IF(AE246&lt;=0.6,"Moderado",IF(AE246&lt;=0.8,"Mayor","Catastrófico"))))),"")</f>
        <v/>
      </c>
      <c r="AE246" s="125" t="str">
        <f>IFERROR(IF(T246="Impacto",(P246-(+P246*W246)),IF(T246="Probabilidad",P246,"")),"")</f>
        <v/>
      </c>
      <c r="AF246" s="128" t="str">
        <f>IFERROR(IF(OR(AND(AB246="Muy Baja",AD246="Leve"),AND(AB246="Muy Baja",AD246="Menor"),AND(AB246="Baja",AD246="Leve")),"Bajo",IF(OR(AND(AB246="Muy baja",AD246="Moderado"),AND(AB246="Baja",AD246="Menor"),AND(AB246="Baja",AD246="Moderado"),AND(AB246="Media",AD246="Leve"),AND(AB246="Media",AD246="Menor"),AND(AB246="Media",AD246="Moderado"),AND(AB246="Alta",AD246="Leve"),AND(AB246="Alta",AD246="Menor")),"Moderado",IF(OR(AND(AB246="Muy Baja",AD246="Mayor"),AND(AB246="Baja",AD246="Mayor"),AND(AB246="Media",AD246="Mayor"),AND(AB246="Alta",AD246="Moderado"),AND(AB246="Alta",AD246="Mayor"),AND(AB246="Muy Alta",AD246="Leve"),AND(AB246="Muy Alta",AD246="Menor"),AND(AB246="Muy Alta",AD246="Moderado"),AND(AB246="Muy Alta",AD246="Mayor")),"Alto",IF(OR(AND(AB246="Muy Baja",AD246="Catastrófico"),AND(AB246="Baja",AD246="Catastrófico"),AND(AB246="Media",AD246="Catastrófico"),AND(AB246="Alta",AD246="Catastrófico"),AND(AB246="Muy Alta",AD246="Catastrófico")),"Extremo","")))),"")</f>
        <v/>
      </c>
      <c r="AG246" s="124"/>
      <c r="AH246" s="148"/>
      <c r="AI246" s="120"/>
      <c r="AJ246" s="120"/>
      <c r="AK246" s="129"/>
      <c r="AL246" s="131"/>
      <c r="AM246" s="120"/>
      <c r="AN246" s="121"/>
      <c r="AO246" s="257" t="s">
        <v>230</v>
      </c>
    </row>
    <row r="247" spans="1:41" hidden="1" x14ac:dyDescent="0.3">
      <c r="A247" s="304"/>
      <c r="B247" s="304"/>
      <c r="C247" s="245"/>
      <c r="D247" s="247"/>
      <c r="E247" s="249"/>
      <c r="F247" s="252"/>
      <c r="G247" s="249"/>
      <c r="H247" s="255"/>
      <c r="I247" s="257"/>
      <c r="J247" s="295"/>
      <c r="K247" s="261"/>
      <c r="L247" s="262"/>
      <c r="M247" s="263"/>
      <c r="N247" s="262">
        <f>IF(NOT(ISERROR(MATCH(M247,_xlfn.ANCHORARRAY(H255),0))),L257&amp;"Por favor no seleccionar los criterios de impacto",M247)</f>
        <v>0</v>
      </c>
      <c r="O247" s="261"/>
      <c r="P247" s="262"/>
      <c r="Q247" s="264"/>
      <c r="R247" s="119">
        <v>2</v>
      </c>
      <c r="S247" s="122"/>
      <c r="T247" s="123" t="str">
        <f>IF(OR(U247="Preventivo",U247="Detectivo"),"Probabilidad",IF(U247="Correctivo","Impacto",""))</f>
        <v/>
      </c>
      <c r="U247" s="124"/>
      <c r="V247" s="124"/>
      <c r="W247" s="125" t="str">
        <f t="shared" ref="W247:W251" si="343">IF(AND(U247="Preventivo",V247="Automático"),"50%",IF(AND(U247="Preventivo",V247="Manual"),"40%",IF(AND(U247="Detectivo",V247="Automático"),"40%",IF(AND(U247="Detectivo",V247="Manual"),"30%",IF(AND(U247="Correctivo",V247="Automático"),"35%",IF(AND(U247="Correctivo",V247="Manual"),"25%",""))))))</f>
        <v/>
      </c>
      <c r="X247" s="124"/>
      <c r="Y247" s="124"/>
      <c r="Z247" s="124"/>
      <c r="AA247" s="126" t="str">
        <f>IFERROR(IF(AND(T246="Probabilidad",T247="Probabilidad"),(AC246-(+AC246*W247)),IF(T247="Probabilidad",(L246-(+L246*W247)),IF(T247="Impacto",AC246,""))),"")</f>
        <v/>
      </c>
      <c r="AB247" s="127" t="str">
        <f t="shared" ref="AB247:AB251" si="344">IFERROR(IF(AA247="","",IF(AA247&lt;=0.2,"Muy Baja",IF(AA247&lt;=0.4,"Baja",IF(AA247&lt;=0.6,"Media",IF(AA247&lt;=0.8,"Alta","Muy Alta"))))),"")</f>
        <v/>
      </c>
      <c r="AC247" s="125" t="str">
        <f t="shared" ref="AC247:AC251" si="345">+AA247</f>
        <v/>
      </c>
      <c r="AD247" s="127" t="str">
        <f t="shared" ref="AD247:AD251" si="346">IFERROR(IF(AE247="","",IF(AE247&lt;=0.2,"Leve",IF(AE247&lt;=0.4,"Menor",IF(AE247&lt;=0.6,"Moderado",IF(AE247&lt;=0.8,"Mayor","Catastrófico"))))),"")</f>
        <v/>
      </c>
      <c r="AE247" s="125" t="str">
        <f>IFERROR(IF(AND(T246="Impacto",T247="Impacto"),(AE240-(+AE240*W247)),IF(T247="Impacto",($P$72-(+$P$72*W247)),IF(T247="Probabilidad",AE240,""))),"")</f>
        <v/>
      </c>
      <c r="AF247" s="128" t="str">
        <f t="shared" ref="AF247:AF248" si="347">IFERROR(IF(OR(AND(AB247="Muy Baja",AD247="Leve"),AND(AB247="Muy Baja",AD247="Menor"),AND(AB247="Baja",AD247="Leve")),"Bajo",IF(OR(AND(AB247="Muy baja",AD247="Moderado"),AND(AB247="Baja",AD247="Menor"),AND(AB247="Baja",AD247="Moderado"),AND(AB247="Media",AD247="Leve"),AND(AB247="Media",AD247="Menor"),AND(AB247="Media",AD247="Moderado"),AND(AB247="Alta",AD247="Leve"),AND(AB247="Alta",AD247="Menor")),"Moderado",IF(OR(AND(AB247="Muy Baja",AD247="Mayor"),AND(AB247="Baja",AD247="Mayor"),AND(AB247="Media",AD247="Mayor"),AND(AB247="Alta",AD247="Moderado"),AND(AB247="Alta",AD247="Mayor"),AND(AB247="Muy Alta",AD247="Leve"),AND(AB247="Muy Alta",AD247="Menor"),AND(AB247="Muy Alta",AD247="Moderado"),AND(AB247="Muy Alta",AD247="Mayor")),"Alto",IF(OR(AND(AB247="Muy Baja",AD247="Catastrófico"),AND(AB247="Baja",AD247="Catastrófico"),AND(AB247="Media",AD247="Catastrófico"),AND(AB247="Alta",AD247="Catastrófico"),AND(AB247="Muy Alta",AD247="Catastrófico")),"Extremo","")))),"")</f>
        <v/>
      </c>
      <c r="AG247" s="124"/>
      <c r="AH247" s="148"/>
      <c r="AI247" s="120"/>
      <c r="AJ247" s="121"/>
      <c r="AK247" s="131"/>
      <c r="AL247" s="131"/>
      <c r="AM247" s="120"/>
      <c r="AN247" s="121"/>
      <c r="AO247" s="257"/>
    </row>
    <row r="248" spans="1:41" hidden="1" x14ac:dyDescent="0.3">
      <c r="A248" s="304"/>
      <c r="B248" s="304"/>
      <c r="C248" s="245"/>
      <c r="D248" s="247"/>
      <c r="E248" s="249"/>
      <c r="F248" s="252"/>
      <c r="G248" s="249"/>
      <c r="H248" s="255"/>
      <c r="I248" s="257"/>
      <c r="J248" s="295"/>
      <c r="K248" s="261"/>
      <c r="L248" s="262"/>
      <c r="M248" s="263"/>
      <c r="N248" s="262">
        <f>IF(NOT(ISERROR(MATCH(M248,_xlfn.ANCHORARRAY(H256),0))),L258&amp;"Por favor no seleccionar los criterios de impacto",M248)</f>
        <v>0</v>
      </c>
      <c r="O248" s="261"/>
      <c r="P248" s="262"/>
      <c r="Q248" s="264"/>
      <c r="R248" s="119">
        <v>3</v>
      </c>
      <c r="S248" s="130"/>
      <c r="T248" s="123" t="str">
        <f>IF(OR(U248="Preventivo",U248="Detectivo"),"Probabilidad",IF(U248="Correctivo","Impacto",""))</f>
        <v/>
      </c>
      <c r="U248" s="124"/>
      <c r="V248" s="124"/>
      <c r="W248" s="125" t="str">
        <f t="shared" si="343"/>
        <v/>
      </c>
      <c r="X248" s="124"/>
      <c r="Y248" s="124"/>
      <c r="Z248" s="124"/>
      <c r="AA248" s="126" t="str">
        <f>IFERROR(IF(AND(T247="Probabilidad",T248="Probabilidad"),(AC247-(+AC247*W248)),IF(AND(T247="Impacto",T248="Probabilidad"),(AC246-(+AC246*W248)),IF(T248="Impacto",AC247,""))),"")</f>
        <v/>
      </c>
      <c r="AB248" s="127" t="str">
        <f t="shared" si="344"/>
        <v/>
      </c>
      <c r="AC248" s="125" t="str">
        <f t="shared" si="345"/>
        <v/>
      </c>
      <c r="AD248" s="127" t="str">
        <f t="shared" si="346"/>
        <v/>
      </c>
      <c r="AE248" s="125" t="str">
        <f>IFERROR(IF(AND(T247="Impacto",T248="Impacto"),(AE247-(+AE247*W248)),IF(AND(T247="Probabilidad",T248="Impacto"),(AE246-(+AE246*W248)),IF(T248="Probabilidad",AE247,""))),"")</f>
        <v/>
      </c>
      <c r="AF248" s="128" t="str">
        <f t="shared" si="347"/>
        <v/>
      </c>
      <c r="AG248" s="124"/>
      <c r="AH248" s="148"/>
      <c r="AI248" s="120"/>
      <c r="AJ248" s="121"/>
      <c r="AK248" s="131"/>
      <c r="AL248" s="131"/>
      <c r="AM248" s="120"/>
      <c r="AN248" s="121"/>
      <c r="AO248" s="257"/>
    </row>
    <row r="249" spans="1:41" hidden="1" x14ac:dyDescent="0.3">
      <c r="A249" s="304"/>
      <c r="B249" s="304"/>
      <c r="C249" s="245"/>
      <c r="D249" s="247"/>
      <c r="E249" s="249"/>
      <c r="F249" s="252"/>
      <c r="G249" s="249"/>
      <c r="H249" s="255"/>
      <c r="I249" s="257"/>
      <c r="J249" s="295"/>
      <c r="K249" s="261"/>
      <c r="L249" s="262"/>
      <c r="M249" s="263"/>
      <c r="N249" s="262">
        <f>IF(NOT(ISERROR(MATCH(M249,_xlfn.ANCHORARRAY(H257),0))),L259&amp;"Por favor no seleccionar los criterios de impacto",M249)</f>
        <v>0</v>
      </c>
      <c r="O249" s="261"/>
      <c r="P249" s="262"/>
      <c r="Q249" s="264"/>
      <c r="R249" s="119">
        <v>4</v>
      </c>
      <c r="S249" s="122"/>
      <c r="T249" s="123" t="str">
        <f t="shared" ref="T249:T251" si="348">IF(OR(U249="Preventivo",U249="Detectivo"),"Probabilidad",IF(U249="Correctivo","Impacto",""))</f>
        <v/>
      </c>
      <c r="U249" s="124"/>
      <c r="V249" s="124"/>
      <c r="W249" s="125" t="str">
        <f t="shared" si="343"/>
        <v/>
      </c>
      <c r="X249" s="124"/>
      <c r="Y249" s="124"/>
      <c r="Z249" s="124"/>
      <c r="AA249" s="126" t="str">
        <f t="shared" ref="AA249:AA251" si="349">IFERROR(IF(AND(T248="Probabilidad",T249="Probabilidad"),(AC248-(+AC248*W249)),IF(AND(T248="Impacto",T249="Probabilidad"),(AC247-(+AC247*W249)),IF(T249="Impacto",AC248,""))),"")</f>
        <v/>
      </c>
      <c r="AB249" s="127" t="str">
        <f t="shared" si="344"/>
        <v/>
      </c>
      <c r="AC249" s="125" t="str">
        <f t="shared" si="345"/>
        <v/>
      </c>
      <c r="AD249" s="127" t="str">
        <f t="shared" si="346"/>
        <v/>
      </c>
      <c r="AE249" s="125" t="str">
        <f t="shared" ref="AE249:AE251" si="350">IFERROR(IF(AND(T248="Impacto",T249="Impacto"),(AE248-(+AE248*W249)),IF(AND(T248="Probabilidad",T249="Impacto"),(AE247-(+AE247*W249)),IF(T249="Probabilidad",AE248,""))),"")</f>
        <v/>
      </c>
      <c r="AF249" s="128" t="str">
        <f>IFERROR(IF(OR(AND(AB249="Muy Baja",AD249="Leve"),AND(AB249="Muy Baja",AD249="Menor"),AND(AB249="Baja",AD249="Leve")),"Bajo",IF(OR(AND(AB249="Muy baja",AD249="Moderado"),AND(AB249="Baja",AD249="Menor"),AND(AB249="Baja",AD249="Moderado"),AND(AB249="Media",AD249="Leve"),AND(AB249="Media",AD249="Menor"),AND(AB249="Media",AD249="Moderado"),AND(AB249="Alta",AD249="Leve"),AND(AB249="Alta",AD249="Menor")),"Moderado",IF(OR(AND(AB249="Muy Baja",AD249="Mayor"),AND(AB249="Baja",AD249="Mayor"),AND(AB249="Media",AD249="Mayor"),AND(AB249="Alta",AD249="Moderado"),AND(AB249="Alta",AD249="Mayor"),AND(AB249="Muy Alta",AD249="Leve"),AND(AB249="Muy Alta",AD249="Menor"),AND(AB249="Muy Alta",AD249="Moderado"),AND(AB249="Muy Alta",AD249="Mayor")),"Alto",IF(OR(AND(AB249="Muy Baja",AD249="Catastrófico"),AND(AB249="Baja",AD249="Catastrófico"),AND(AB249="Media",AD249="Catastrófico"),AND(AB249="Alta",AD249="Catastrófico"),AND(AB249="Muy Alta",AD249="Catastrófico")),"Extremo","")))),"")</f>
        <v/>
      </c>
      <c r="AG249" s="124"/>
      <c r="AH249" s="148"/>
      <c r="AI249" s="120"/>
      <c r="AJ249" s="121"/>
      <c r="AK249" s="131"/>
      <c r="AL249" s="131"/>
      <c r="AM249" s="120"/>
      <c r="AN249" s="121"/>
      <c r="AO249" s="257"/>
    </row>
    <row r="250" spans="1:41" hidden="1" x14ac:dyDescent="0.3">
      <c r="A250" s="304"/>
      <c r="B250" s="304"/>
      <c r="C250" s="245"/>
      <c r="D250" s="247"/>
      <c r="E250" s="249"/>
      <c r="F250" s="252"/>
      <c r="G250" s="249"/>
      <c r="H250" s="255"/>
      <c r="I250" s="257"/>
      <c r="J250" s="295"/>
      <c r="K250" s="261"/>
      <c r="L250" s="262"/>
      <c r="M250" s="263"/>
      <c r="N250" s="262">
        <f>IF(NOT(ISERROR(MATCH(M250,_xlfn.ANCHORARRAY(H258),0))),L260&amp;"Por favor no seleccionar los criterios de impacto",M250)</f>
        <v>0</v>
      </c>
      <c r="O250" s="261"/>
      <c r="P250" s="262"/>
      <c r="Q250" s="264"/>
      <c r="R250" s="119">
        <v>5</v>
      </c>
      <c r="S250" s="122"/>
      <c r="T250" s="123" t="str">
        <f t="shared" si="348"/>
        <v/>
      </c>
      <c r="U250" s="124"/>
      <c r="V250" s="124"/>
      <c r="W250" s="125" t="str">
        <f t="shared" si="343"/>
        <v/>
      </c>
      <c r="X250" s="124"/>
      <c r="Y250" s="124"/>
      <c r="Z250" s="124"/>
      <c r="AA250" s="126" t="str">
        <f t="shared" si="349"/>
        <v/>
      </c>
      <c r="AB250" s="127" t="str">
        <f t="shared" si="344"/>
        <v/>
      </c>
      <c r="AC250" s="125" t="str">
        <f t="shared" si="345"/>
        <v/>
      </c>
      <c r="AD250" s="127" t="str">
        <f t="shared" si="346"/>
        <v/>
      </c>
      <c r="AE250" s="125" t="str">
        <f t="shared" si="350"/>
        <v/>
      </c>
      <c r="AF250" s="128" t="str">
        <f t="shared" ref="AF250:AF251" si="351">IFERROR(IF(OR(AND(AB250="Muy Baja",AD250="Leve"),AND(AB250="Muy Baja",AD250="Menor"),AND(AB250="Baja",AD250="Leve")),"Bajo",IF(OR(AND(AB250="Muy baja",AD250="Moderado"),AND(AB250="Baja",AD250="Menor"),AND(AB250="Baja",AD250="Moderado"),AND(AB250="Media",AD250="Leve"),AND(AB250="Media",AD250="Menor"),AND(AB250="Media",AD250="Moderado"),AND(AB250="Alta",AD250="Leve"),AND(AB250="Alta",AD250="Menor")),"Moderado",IF(OR(AND(AB250="Muy Baja",AD250="Mayor"),AND(AB250="Baja",AD250="Mayor"),AND(AB250="Media",AD250="Mayor"),AND(AB250="Alta",AD250="Moderado"),AND(AB250="Alta",AD250="Mayor"),AND(AB250="Muy Alta",AD250="Leve"),AND(AB250="Muy Alta",AD250="Menor"),AND(AB250="Muy Alta",AD250="Moderado"),AND(AB250="Muy Alta",AD250="Mayor")),"Alto",IF(OR(AND(AB250="Muy Baja",AD250="Catastrófico"),AND(AB250="Baja",AD250="Catastrófico"),AND(AB250="Media",AD250="Catastrófico"),AND(AB250="Alta",AD250="Catastrófico"),AND(AB250="Muy Alta",AD250="Catastrófico")),"Extremo","")))),"")</f>
        <v/>
      </c>
      <c r="AG250" s="124"/>
      <c r="AH250" s="148"/>
      <c r="AI250" s="120"/>
      <c r="AJ250" s="121"/>
      <c r="AK250" s="131"/>
      <c r="AL250" s="131"/>
      <c r="AM250" s="120"/>
      <c r="AN250" s="121"/>
      <c r="AO250" s="257"/>
    </row>
    <row r="251" spans="1:41" hidden="1" x14ac:dyDescent="0.3">
      <c r="A251" s="304"/>
      <c r="B251" s="304"/>
      <c r="C251" s="246"/>
      <c r="D251" s="247"/>
      <c r="E251" s="250"/>
      <c r="F251" s="253"/>
      <c r="G251" s="250"/>
      <c r="H251" s="256"/>
      <c r="I251" s="257"/>
      <c r="J251" s="295"/>
      <c r="K251" s="261"/>
      <c r="L251" s="262"/>
      <c r="M251" s="263"/>
      <c r="N251" s="262">
        <f>IF(NOT(ISERROR(MATCH(M251,_xlfn.ANCHORARRAY(H259),0))),L261&amp;"Por favor no seleccionar los criterios de impacto",M251)</f>
        <v>0</v>
      </c>
      <c r="O251" s="261"/>
      <c r="P251" s="262"/>
      <c r="Q251" s="264"/>
      <c r="R251" s="119">
        <v>6</v>
      </c>
      <c r="S251" s="122"/>
      <c r="T251" s="123" t="str">
        <f t="shared" si="348"/>
        <v/>
      </c>
      <c r="U251" s="124"/>
      <c r="V251" s="124"/>
      <c r="W251" s="125" t="str">
        <f t="shared" si="343"/>
        <v/>
      </c>
      <c r="X251" s="124"/>
      <c r="Y251" s="124"/>
      <c r="Z251" s="124"/>
      <c r="AA251" s="126" t="str">
        <f t="shared" si="349"/>
        <v/>
      </c>
      <c r="AB251" s="127" t="str">
        <f t="shared" si="344"/>
        <v/>
      </c>
      <c r="AC251" s="125" t="str">
        <f t="shared" si="345"/>
        <v/>
      </c>
      <c r="AD251" s="127" t="str">
        <f t="shared" si="346"/>
        <v/>
      </c>
      <c r="AE251" s="125" t="str">
        <f t="shared" si="350"/>
        <v/>
      </c>
      <c r="AF251" s="128" t="str">
        <f t="shared" si="351"/>
        <v/>
      </c>
      <c r="AG251" s="124"/>
      <c r="AH251" s="148"/>
      <c r="AI251" s="120"/>
      <c r="AJ251" s="121"/>
      <c r="AK251" s="131"/>
      <c r="AL251" s="131"/>
      <c r="AM251" s="120"/>
      <c r="AN251" s="121"/>
      <c r="AO251" s="257"/>
    </row>
    <row r="252" spans="1:41" hidden="1" x14ac:dyDescent="0.3">
      <c r="A252" s="304"/>
      <c r="B252" s="304"/>
      <c r="C252" s="244">
        <v>40</v>
      </c>
      <c r="D252" s="247"/>
      <c r="E252" s="248"/>
      <c r="F252" s="251"/>
      <c r="G252" s="248"/>
      <c r="H252" s="254"/>
      <c r="I252" s="257"/>
      <c r="J252" s="295"/>
      <c r="K252" s="261" t="str">
        <f t="shared" si="258"/>
        <v/>
      </c>
      <c r="L252" s="262" t="str">
        <f>IF(K252="","",IF(K252="Muy Baja",0.2,IF(K252="Baja",0.4,IF(K252="Media",0.6,IF(K252="Alta",0.8,IF(K252="Muy Alta",1,))))))</f>
        <v/>
      </c>
      <c r="M252" s="263"/>
      <c r="N252" s="262">
        <f>IF(NOT(ISERROR(MATCH(M252,'Tabla Impacto'!$B$221:$B$223,0))),'Tabla Impacto'!$F$223&amp;"Por favor no seleccionar los criterios de impacto(Afectación Económica o presupuestal y Pérdida Reputacional)",M252)</f>
        <v>0</v>
      </c>
      <c r="O252" s="261" t="str">
        <f>IF(OR(N252='Tabla Impacto'!$C$11,N252='Tabla Impacto'!$D$11),"Leve",IF(OR(N252='Tabla Impacto'!$C$12,N252='Tabla Impacto'!$D$12),"Menor",IF(OR(N252='Tabla Impacto'!$C$13,N252='Tabla Impacto'!$D$13),"Moderado",IF(OR(N252='Tabla Impacto'!$C$14,N252='Tabla Impacto'!$D$14),"Mayor",IF(OR(N252='Tabla Impacto'!$C$15,N252='Tabla Impacto'!$D$15),"Catastrófico","")))))</f>
        <v/>
      </c>
      <c r="P252" s="262" t="str">
        <f>IF(O252="","",IF(O252="Leve",0.2,IF(O252="Menor",0.4,IF(O252="Moderado",0.6,IF(O252="Mayor",0.8,IF(O252="Catastrófico",1,))))))</f>
        <v/>
      </c>
      <c r="Q252" s="264" t="str">
        <f>IF(OR(AND(K252="Muy Baja",O252="Leve"),AND(K252="Muy Baja",O252="Menor"),AND(K252="Baja",O252="Leve")),"Bajo",IF(OR(AND(K252="Muy baja",O252="Moderado"),AND(K252="Baja",O252="Menor"),AND(K252="Baja",O252="Moderado"),AND(K252="Media",O252="Leve"),AND(K252="Media",O252="Menor"),AND(K252="Media",O252="Moderado"),AND(K252="Alta",O252="Leve"),AND(K252="Alta",O252="Menor")),"Moderado",IF(OR(AND(K252="Muy Baja",O252="Mayor"),AND(K252="Baja",O252="Mayor"),AND(K252="Media",O252="Mayor"),AND(K252="Alta",O252="Moderado"),AND(K252="Alta",O252="Mayor"),AND(K252="Muy Alta",O252="Leve"),AND(K252="Muy Alta",O252="Menor"),AND(K252="Muy Alta",O252="Moderado"),AND(K252="Muy Alta",O252="Mayor")),"Alto",IF(OR(AND(K252="Muy Baja",O252="Catastrófico"),AND(K252="Baja",O252="Catastrófico"),AND(K252="Media",O252="Catastrófico"),AND(K252="Alta",O252="Catastrófico"),AND(K252="Muy Alta",O252="Catastrófico")),"Extremo",""))))</f>
        <v/>
      </c>
      <c r="R252" s="119">
        <v>1</v>
      </c>
      <c r="S252" s="122"/>
      <c r="T252" s="123" t="str">
        <f>IF(OR(U252="Preventivo",U252="Detectivo"),"Probabilidad",IF(U252="Correctivo","Impacto",""))</f>
        <v/>
      </c>
      <c r="U252" s="124"/>
      <c r="V252" s="124"/>
      <c r="W252" s="125" t="str">
        <f>IF(AND(U252="Preventivo",V252="Automático"),"50%",IF(AND(U252="Preventivo",V252="Manual"),"40%",IF(AND(U252="Detectivo",V252="Automático"),"40%",IF(AND(U252="Detectivo",V252="Manual"),"30%",IF(AND(U252="Correctivo",V252="Automático"),"35%",IF(AND(U252="Correctivo",V252="Manual"),"25%",""))))))</f>
        <v/>
      </c>
      <c r="X252" s="124"/>
      <c r="Y252" s="124"/>
      <c r="Z252" s="124"/>
      <c r="AA252" s="126" t="str">
        <f>IFERROR(IF(T252="Probabilidad",(L252-(+L252*W252)),IF(T252="Impacto",L252,"")),"")</f>
        <v/>
      </c>
      <c r="AB252" s="127" t="str">
        <f>IFERROR(IF(AA252="","",IF(AA252&lt;=0.2,"Muy Baja",IF(AA252&lt;=0.4,"Baja",IF(AA252&lt;=0.6,"Media",IF(AA252&lt;=0.8,"Alta","Muy Alta"))))),"")</f>
        <v/>
      </c>
      <c r="AC252" s="125" t="str">
        <f>+AA252</f>
        <v/>
      </c>
      <c r="AD252" s="127" t="str">
        <f>IFERROR(IF(AE252="","",IF(AE252&lt;=0.2,"Leve",IF(AE252&lt;=0.4,"Menor",IF(AE252&lt;=0.6,"Moderado",IF(AE252&lt;=0.8,"Mayor","Catastrófico"))))),"")</f>
        <v/>
      </c>
      <c r="AE252" s="125" t="str">
        <f>IFERROR(IF(T252="Impacto",(P252-(+P252*W252)),IF(T252="Probabilidad",P252,"")),"")</f>
        <v/>
      </c>
      <c r="AF252" s="128" t="str">
        <f>IFERROR(IF(OR(AND(AB252="Muy Baja",AD252="Leve"),AND(AB252="Muy Baja",AD252="Menor"),AND(AB252="Baja",AD252="Leve")),"Bajo",IF(OR(AND(AB252="Muy baja",AD252="Moderado"),AND(AB252="Baja",AD252="Menor"),AND(AB252="Baja",AD252="Moderado"),AND(AB252="Media",AD252="Leve"),AND(AB252="Media",AD252="Menor"),AND(AB252="Media",AD252="Moderado"),AND(AB252="Alta",AD252="Leve"),AND(AB252="Alta",AD252="Menor")),"Moderado",IF(OR(AND(AB252="Muy Baja",AD252="Mayor"),AND(AB252="Baja",AD252="Mayor"),AND(AB252="Media",AD252="Mayor"),AND(AB252="Alta",AD252="Moderado"),AND(AB252="Alta",AD252="Mayor"),AND(AB252="Muy Alta",AD252="Leve"),AND(AB252="Muy Alta",AD252="Menor"),AND(AB252="Muy Alta",AD252="Moderado"),AND(AB252="Muy Alta",AD252="Mayor")),"Alto",IF(OR(AND(AB252="Muy Baja",AD252="Catastrófico"),AND(AB252="Baja",AD252="Catastrófico"),AND(AB252="Media",AD252="Catastrófico"),AND(AB252="Alta",AD252="Catastrófico"),AND(AB252="Muy Alta",AD252="Catastrófico")),"Extremo","")))),"")</f>
        <v/>
      </c>
      <c r="AG252" s="124"/>
      <c r="AH252" s="148"/>
      <c r="AI252" s="120"/>
      <c r="AJ252" s="120"/>
      <c r="AK252" s="129"/>
      <c r="AL252" s="131"/>
      <c r="AM252" s="120"/>
      <c r="AN252" s="121"/>
      <c r="AO252" s="257" t="s">
        <v>229</v>
      </c>
    </row>
    <row r="253" spans="1:41" hidden="1" x14ac:dyDescent="0.3">
      <c r="A253" s="304"/>
      <c r="B253" s="304"/>
      <c r="C253" s="245"/>
      <c r="D253" s="247"/>
      <c r="E253" s="249"/>
      <c r="F253" s="252"/>
      <c r="G253" s="249"/>
      <c r="H253" s="255"/>
      <c r="I253" s="257"/>
      <c r="J253" s="295"/>
      <c r="K253" s="261"/>
      <c r="L253" s="262"/>
      <c r="M253" s="263"/>
      <c r="N253" s="262">
        <f>IF(NOT(ISERROR(MATCH(M253,_xlfn.ANCHORARRAY(H261),0))),L263&amp;"Por favor no seleccionar los criterios de impacto",M253)</f>
        <v>0</v>
      </c>
      <c r="O253" s="261"/>
      <c r="P253" s="262"/>
      <c r="Q253" s="264"/>
      <c r="R253" s="119">
        <v>2</v>
      </c>
      <c r="S253" s="122"/>
      <c r="T253" s="123" t="str">
        <f>IF(OR(U253="Preventivo",U253="Detectivo"),"Probabilidad",IF(U253="Correctivo","Impacto",""))</f>
        <v/>
      </c>
      <c r="U253" s="124"/>
      <c r="V253" s="124"/>
      <c r="W253" s="125" t="str">
        <f t="shared" ref="W253:W257" si="352">IF(AND(U253="Preventivo",V253="Automático"),"50%",IF(AND(U253="Preventivo",V253="Manual"),"40%",IF(AND(U253="Detectivo",V253="Automático"),"40%",IF(AND(U253="Detectivo",V253="Manual"),"30%",IF(AND(U253="Correctivo",V253="Automático"),"35%",IF(AND(U253="Correctivo",V253="Manual"),"25%",""))))))</f>
        <v/>
      </c>
      <c r="X253" s="124"/>
      <c r="Y253" s="124"/>
      <c r="Z253" s="124"/>
      <c r="AA253" s="126" t="str">
        <f>IFERROR(IF(AND(T252="Probabilidad",T253="Probabilidad"),(AC252-(+AC252*W253)),IF(T253="Probabilidad",(L252-(+L252*W253)),IF(T253="Impacto",AC252,""))),"")</f>
        <v/>
      </c>
      <c r="AB253" s="127" t="str">
        <f t="shared" ref="AB253:AB257" si="353">IFERROR(IF(AA253="","",IF(AA253&lt;=0.2,"Muy Baja",IF(AA253&lt;=0.4,"Baja",IF(AA253&lt;=0.6,"Media",IF(AA253&lt;=0.8,"Alta","Muy Alta"))))),"")</f>
        <v/>
      </c>
      <c r="AC253" s="125" t="str">
        <f t="shared" ref="AC253:AC257" si="354">+AA253</f>
        <v/>
      </c>
      <c r="AD253" s="127" t="str">
        <f t="shared" ref="AD253:AD257" si="355">IFERROR(IF(AE253="","",IF(AE253&lt;=0.2,"Leve",IF(AE253&lt;=0.4,"Menor",IF(AE253&lt;=0.6,"Moderado",IF(AE253&lt;=0.8,"Mayor","Catastrófico"))))),"")</f>
        <v/>
      </c>
      <c r="AE253" s="125" t="str">
        <f>IFERROR(IF(AND(T252="Impacto",T253="Impacto"),(AE246-(+AE246*W253)),IF(T253="Impacto",($P$72-(+$P$72*W253)),IF(T253="Probabilidad",AE246,""))),"")</f>
        <v/>
      </c>
      <c r="AF253" s="128" t="str">
        <f t="shared" ref="AF253:AF254" si="356">IFERROR(IF(OR(AND(AB253="Muy Baja",AD253="Leve"),AND(AB253="Muy Baja",AD253="Menor"),AND(AB253="Baja",AD253="Leve")),"Bajo",IF(OR(AND(AB253="Muy baja",AD253="Moderado"),AND(AB253="Baja",AD253="Menor"),AND(AB253="Baja",AD253="Moderado"),AND(AB253="Media",AD253="Leve"),AND(AB253="Media",AD253="Menor"),AND(AB253="Media",AD253="Moderado"),AND(AB253="Alta",AD253="Leve"),AND(AB253="Alta",AD253="Menor")),"Moderado",IF(OR(AND(AB253="Muy Baja",AD253="Mayor"),AND(AB253="Baja",AD253="Mayor"),AND(AB253="Media",AD253="Mayor"),AND(AB253="Alta",AD253="Moderado"),AND(AB253="Alta",AD253="Mayor"),AND(AB253="Muy Alta",AD253="Leve"),AND(AB253="Muy Alta",AD253="Menor"),AND(AB253="Muy Alta",AD253="Moderado"),AND(AB253="Muy Alta",AD253="Mayor")),"Alto",IF(OR(AND(AB253="Muy Baja",AD253="Catastrófico"),AND(AB253="Baja",AD253="Catastrófico"),AND(AB253="Media",AD253="Catastrófico"),AND(AB253="Alta",AD253="Catastrófico"),AND(AB253="Muy Alta",AD253="Catastrófico")),"Extremo","")))),"")</f>
        <v/>
      </c>
      <c r="AG253" s="124"/>
      <c r="AH253" s="148"/>
      <c r="AI253" s="120"/>
      <c r="AJ253" s="121"/>
      <c r="AK253" s="131"/>
      <c r="AL253" s="131"/>
      <c r="AM253" s="120"/>
      <c r="AN253" s="121"/>
      <c r="AO253" s="257"/>
    </row>
    <row r="254" spans="1:41" hidden="1" x14ac:dyDescent="0.3">
      <c r="A254" s="304"/>
      <c r="B254" s="304"/>
      <c r="C254" s="245"/>
      <c r="D254" s="247"/>
      <c r="E254" s="249"/>
      <c r="F254" s="252"/>
      <c r="G254" s="249"/>
      <c r="H254" s="255"/>
      <c r="I254" s="257"/>
      <c r="J254" s="295"/>
      <c r="K254" s="261"/>
      <c r="L254" s="262"/>
      <c r="M254" s="263"/>
      <c r="N254" s="262">
        <f>IF(NOT(ISERROR(MATCH(M254,_xlfn.ANCHORARRAY(H262),0))),L264&amp;"Por favor no seleccionar los criterios de impacto",M254)</f>
        <v>0</v>
      </c>
      <c r="O254" s="261"/>
      <c r="P254" s="262"/>
      <c r="Q254" s="264"/>
      <c r="R254" s="119">
        <v>3</v>
      </c>
      <c r="S254" s="130"/>
      <c r="T254" s="123" t="str">
        <f>IF(OR(U254="Preventivo",U254="Detectivo"),"Probabilidad",IF(U254="Correctivo","Impacto",""))</f>
        <v/>
      </c>
      <c r="U254" s="124"/>
      <c r="V254" s="124"/>
      <c r="W254" s="125" t="str">
        <f t="shared" si="352"/>
        <v/>
      </c>
      <c r="X254" s="124"/>
      <c r="Y254" s="124"/>
      <c r="Z254" s="124"/>
      <c r="AA254" s="126" t="str">
        <f>IFERROR(IF(AND(T253="Probabilidad",T254="Probabilidad"),(AC253-(+AC253*W254)),IF(AND(T253="Impacto",T254="Probabilidad"),(AC252-(+AC252*W254)),IF(T254="Impacto",AC253,""))),"")</f>
        <v/>
      </c>
      <c r="AB254" s="127" t="str">
        <f t="shared" si="353"/>
        <v/>
      </c>
      <c r="AC254" s="125" t="str">
        <f t="shared" si="354"/>
        <v/>
      </c>
      <c r="AD254" s="127" t="str">
        <f t="shared" si="355"/>
        <v/>
      </c>
      <c r="AE254" s="125" t="str">
        <f>IFERROR(IF(AND(T253="Impacto",T254="Impacto"),(AE253-(+AE253*W254)),IF(AND(T253="Probabilidad",T254="Impacto"),(AE252-(+AE252*W254)),IF(T254="Probabilidad",AE253,""))),"")</f>
        <v/>
      </c>
      <c r="AF254" s="128" t="str">
        <f t="shared" si="356"/>
        <v/>
      </c>
      <c r="AG254" s="124"/>
      <c r="AH254" s="148"/>
      <c r="AI254" s="120"/>
      <c r="AJ254" s="121"/>
      <c r="AK254" s="131"/>
      <c r="AL254" s="131"/>
      <c r="AM254" s="120"/>
      <c r="AN254" s="121"/>
      <c r="AO254" s="257"/>
    </row>
    <row r="255" spans="1:41" hidden="1" x14ac:dyDescent="0.3">
      <c r="A255" s="304"/>
      <c r="B255" s="304"/>
      <c r="C255" s="245"/>
      <c r="D255" s="247"/>
      <c r="E255" s="249"/>
      <c r="F255" s="252"/>
      <c r="G255" s="249"/>
      <c r="H255" s="255"/>
      <c r="I255" s="257"/>
      <c r="J255" s="295"/>
      <c r="K255" s="261"/>
      <c r="L255" s="262"/>
      <c r="M255" s="263"/>
      <c r="N255" s="262">
        <f>IF(NOT(ISERROR(MATCH(M255,_xlfn.ANCHORARRAY(H263),0))),L265&amp;"Por favor no seleccionar los criterios de impacto",M255)</f>
        <v>0</v>
      </c>
      <c r="O255" s="261"/>
      <c r="P255" s="262"/>
      <c r="Q255" s="264"/>
      <c r="R255" s="119">
        <v>4</v>
      </c>
      <c r="S255" s="122"/>
      <c r="T255" s="123" t="str">
        <f t="shared" ref="T255:T257" si="357">IF(OR(U255="Preventivo",U255="Detectivo"),"Probabilidad",IF(U255="Correctivo","Impacto",""))</f>
        <v/>
      </c>
      <c r="U255" s="124"/>
      <c r="V255" s="124"/>
      <c r="W255" s="125" t="str">
        <f t="shared" si="352"/>
        <v/>
      </c>
      <c r="X255" s="124"/>
      <c r="Y255" s="124"/>
      <c r="Z255" s="124"/>
      <c r="AA255" s="126" t="str">
        <f t="shared" ref="AA255:AA257" si="358">IFERROR(IF(AND(T254="Probabilidad",T255="Probabilidad"),(AC254-(+AC254*W255)),IF(AND(T254="Impacto",T255="Probabilidad"),(AC253-(+AC253*W255)),IF(T255="Impacto",AC254,""))),"")</f>
        <v/>
      </c>
      <c r="AB255" s="127" t="str">
        <f t="shared" si="353"/>
        <v/>
      </c>
      <c r="AC255" s="125" t="str">
        <f t="shared" si="354"/>
        <v/>
      </c>
      <c r="AD255" s="127" t="str">
        <f t="shared" si="355"/>
        <v/>
      </c>
      <c r="AE255" s="125" t="str">
        <f t="shared" ref="AE255:AE257" si="359">IFERROR(IF(AND(T254="Impacto",T255="Impacto"),(AE254-(+AE254*W255)),IF(AND(T254="Probabilidad",T255="Impacto"),(AE253-(+AE253*W255)),IF(T255="Probabilidad",AE254,""))),"")</f>
        <v/>
      </c>
      <c r="AF255" s="128" t="str">
        <f>IFERROR(IF(OR(AND(AB255="Muy Baja",AD255="Leve"),AND(AB255="Muy Baja",AD255="Menor"),AND(AB255="Baja",AD255="Leve")),"Bajo",IF(OR(AND(AB255="Muy baja",AD255="Moderado"),AND(AB255="Baja",AD255="Menor"),AND(AB255="Baja",AD255="Moderado"),AND(AB255="Media",AD255="Leve"),AND(AB255="Media",AD255="Menor"),AND(AB255="Media",AD255="Moderado"),AND(AB255="Alta",AD255="Leve"),AND(AB255="Alta",AD255="Menor")),"Moderado",IF(OR(AND(AB255="Muy Baja",AD255="Mayor"),AND(AB255="Baja",AD255="Mayor"),AND(AB255="Media",AD255="Mayor"),AND(AB255="Alta",AD255="Moderado"),AND(AB255="Alta",AD255="Mayor"),AND(AB255="Muy Alta",AD255="Leve"),AND(AB255="Muy Alta",AD255="Menor"),AND(AB255="Muy Alta",AD255="Moderado"),AND(AB255="Muy Alta",AD255="Mayor")),"Alto",IF(OR(AND(AB255="Muy Baja",AD255="Catastrófico"),AND(AB255="Baja",AD255="Catastrófico"),AND(AB255="Media",AD255="Catastrófico"),AND(AB255="Alta",AD255="Catastrófico"),AND(AB255="Muy Alta",AD255="Catastrófico")),"Extremo","")))),"")</f>
        <v/>
      </c>
      <c r="AG255" s="124"/>
      <c r="AH255" s="148"/>
      <c r="AI255" s="120"/>
      <c r="AJ255" s="121"/>
      <c r="AK255" s="131"/>
      <c r="AL255" s="131"/>
      <c r="AM255" s="120"/>
      <c r="AN255" s="121"/>
      <c r="AO255" s="257"/>
    </row>
    <row r="256" spans="1:41" hidden="1" x14ac:dyDescent="0.3">
      <c r="A256" s="304"/>
      <c r="B256" s="304"/>
      <c r="C256" s="245"/>
      <c r="D256" s="247"/>
      <c r="E256" s="249"/>
      <c r="F256" s="252"/>
      <c r="G256" s="249"/>
      <c r="H256" s="255"/>
      <c r="I256" s="257"/>
      <c r="J256" s="295"/>
      <c r="K256" s="261"/>
      <c r="L256" s="262"/>
      <c r="M256" s="263"/>
      <c r="N256" s="262">
        <f>IF(NOT(ISERROR(MATCH(M256,_xlfn.ANCHORARRAY(H264),0))),L266&amp;"Por favor no seleccionar los criterios de impacto",M256)</f>
        <v>0</v>
      </c>
      <c r="O256" s="261"/>
      <c r="P256" s="262"/>
      <c r="Q256" s="264"/>
      <c r="R256" s="119">
        <v>5</v>
      </c>
      <c r="S256" s="122"/>
      <c r="T256" s="123" t="str">
        <f t="shared" si="357"/>
        <v/>
      </c>
      <c r="U256" s="124"/>
      <c r="V256" s="124"/>
      <c r="W256" s="125" t="str">
        <f t="shared" si="352"/>
        <v/>
      </c>
      <c r="X256" s="124"/>
      <c r="Y256" s="124"/>
      <c r="Z256" s="124"/>
      <c r="AA256" s="126" t="str">
        <f t="shared" si="358"/>
        <v/>
      </c>
      <c r="AB256" s="127" t="str">
        <f t="shared" si="353"/>
        <v/>
      </c>
      <c r="AC256" s="125" t="str">
        <f t="shared" si="354"/>
        <v/>
      </c>
      <c r="AD256" s="127" t="str">
        <f t="shared" si="355"/>
        <v/>
      </c>
      <c r="AE256" s="125" t="str">
        <f t="shared" si="359"/>
        <v/>
      </c>
      <c r="AF256" s="128" t="str">
        <f t="shared" ref="AF256:AF257" si="360">IFERROR(IF(OR(AND(AB256="Muy Baja",AD256="Leve"),AND(AB256="Muy Baja",AD256="Menor"),AND(AB256="Baja",AD256="Leve")),"Bajo",IF(OR(AND(AB256="Muy baja",AD256="Moderado"),AND(AB256="Baja",AD256="Menor"),AND(AB256="Baja",AD256="Moderado"),AND(AB256="Media",AD256="Leve"),AND(AB256="Media",AD256="Menor"),AND(AB256="Media",AD256="Moderado"),AND(AB256="Alta",AD256="Leve"),AND(AB256="Alta",AD256="Menor")),"Moderado",IF(OR(AND(AB256="Muy Baja",AD256="Mayor"),AND(AB256="Baja",AD256="Mayor"),AND(AB256="Media",AD256="Mayor"),AND(AB256="Alta",AD256="Moderado"),AND(AB256="Alta",AD256="Mayor"),AND(AB256="Muy Alta",AD256="Leve"),AND(AB256="Muy Alta",AD256="Menor"),AND(AB256="Muy Alta",AD256="Moderado"),AND(AB256="Muy Alta",AD256="Mayor")),"Alto",IF(OR(AND(AB256="Muy Baja",AD256="Catastrófico"),AND(AB256="Baja",AD256="Catastrófico"),AND(AB256="Media",AD256="Catastrófico"),AND(AB256="Alta",AD256="Catastrófico"),AND(AB256="Muy Alta",AD256="Catastrófico")),"Extremo","")))),"")</f>
        <v/>
      </c>
      <c r="AG256" s="124"/>
      <c r="AH256" s="148"/>
      <c r="AI256" s="120"/>
      <c r="AJ256" s="121"/>
      <c r="AK256" s="131"/>
      <c r="AL256" s="131"/>
      <c r="AM256" s="120"/>
      <c r="AN256" s="121"/>
      <c r="AO256" s="257"/>
    </row>
    <row r="257" spans="1:41" hidden="1" x14ac:dyDescent="0.3">
      <c r="A257" s="304"/>
      <c r="B257" s="304"/>
      <c r="C257" s="246"/>
      <c r="D257" s="247"/>
      <c r="E257" s="250"/>
      <c r="F257" s="253"/>
      <c r="G257" s="250"/>
      <c r="H257" s="256"/>
      <c r="I257" s="257"/>
      <c r="J257" s="295"/>
      <c r="K257" s="261"/>
      <c r="L257" s="262"/>
      <c r="M257" s="263"/>
      <c r="N257" s="262">
        <f>IF(NOT(ISERROR(MATCH(M257,_xlfn.ANCHORARRAY(H265),0))),L267&amp;"Por favor no seleccionar los criterios de impacto",M257)</f>
        <v>0</v>
      </c>
      <c r="O257" s="261"/>
      <c r="P257" s="262"/>
      <c r="Q257" s="264"/>
      <c r="R257" s="119">
        <v>6</v>
      </c>
      <c r="S257" s="122"/>
      <c r="T257" s="123" t="str">
        <f t="shared" si="357"/>
        <v/>
      </c>
      <c r="U257" s="124"/>
      <c r="V257" s="124"/>
      <c r="W257" s="125" t="str">
        <f t="shared" si="352"/>
        <v/>
      </c>
      <c r="X257" s="124"/>
      <c r="Y257" s="124"/>
      <c r="Z257" s="124"/>
      <c r="AA257" s="126" t="str">
        <f t="shared" si="358"/>
        <v/>
      </c>
      <c r="AB257" s="127" t="str">
        <f t="shared" si="353"/>
        <v/>
      </c>
      <c r="AC257" s="125" t="str">
        <f t="shared" si="354"/>
        <v/>
      </c>
      <c r="AD257" s="127" t="str">
        <f t="shared" si="355"/>
        <v/>
      </c>
      <c r="AE257" s="125" t="str">
        <f t="shared" si="359"/>
        <v/>
      </c>
      <c r="AF257" s="128" t="str">
        <f t="shared" si="360"/>
        <v/>
      </c>
      <c r="AG257" s="124"/>
      <c r="AH257" s="148"/>
      <c r="AI257" s="120"/>
      <c r="AJ257" s="121"/>
      <c r="AK257" s="131"/>
      <c r="AL257" s="131"/>
      <c r="AM257" s="120"/>
      <c r="AN257" s="121"/>
      <c r="AO257" s="257"/>
    </row>
    <row r="258" spans="1:41" hidden="1" x14ac:dyDescent="0.3">
      <c r="A258" s="304"/>
      <c r="B258" s="304"/>
      <c r="C258" s="244">
        <v>41</v>
      </c>
      <c r="D258" s="247"/>
      <c r="E258" s="248"/>
      <c r="F258" s="251"/>
      <c r="G258" s="248"/>
      <c r="H258" s="254"/>
      <c r="I258" s="257"/>
      <c r="J258" s="295"/>
      <c r="K258" s="261" t="str">
        <f t="shared" si="268"/>
        <v/>
      </c>
      <c r="L258" s="262" t="str">
        <f>IF(K258="","",IF(K258="Muy Baja",0.2,IF(K258="Baja",0.4,IF(K258="Media",0.6,IF(K258="Alta",0.8,IF(K258="Muy Alta",1,))))))</f>
        <v/>
      </c>
      <c r="M258" s="263"/>
      <c r="N258" s="262">
        <f>IF(NOT(ISERROR(MATCH(M258,'Tabla Impacto'!$B$221:$B$223,0))),'Tabla Impacto'!$F$223&amp;"Por favor no seleccionar los criterios de impacto(Afectación Económica o presupuestal y Pérdida Reputacional)",M258)</f>
        <v>0</v>
      </c>
      <c r="O258" s="261" t="str">
        <f>IF(OR(N258='Tabla Impacto'!$C$11,N258='Tabla Impacto'!$D$11),"Leve",IF(OR(N258='Tabla Impacto'!$C$12,N258='Tabla Impacto'!$D$12),"Menor",IF(OR(N258='Tabla Impacto'!$C$13,N258='Tabla Impacto'!$D$13),"Moderado",IF(OR(N258='Tabla Impacto'!$C$14,N258='Tabla Impacto'!$D$14),"Mayor",IF(OR(N258='Tabla Impacto'!$C$15,N258='Tabla Impacto'!$D$15),"Catastrófico","")))))</f>
        <v/>
      </c>
      <c r="P258" s="262" t="str">
        <f>IF(O258="","",IF(O258="Leve",0.2,IF(O258="Menor",0.4,IF(O258="Moderado",0.6,IF(O258="Mayor",0.8,IF(O258="Catastrófico",1,))))))</f>
        <v/>
      </c>
      <c r="Q258" s="264" t="str">
        <f>IF(OR(AND(K258="Muy Baja",O258="Leve"),AND(K258="Muy Baja",O258="Menor"),AND(K258="Baja",O258="Leve")),"Bajo",IF(OR(AND(K258="Muy baja",O258="Moderado"),AND(K258="Baja",O258="Menor"),AND(K258="Baja",O258="Moderado"),AND(K258="Media",O258="Leve"),AND(K258="Media",O258="Menor"),AND(K258="Media",O258="Moderado"),AND(K258="Alta",O258="Leve"),AND(K258="Alta",O258="Menor")),"Moderado",IF(OR(AND(K258="Muy Baja",O258="Mayor"),AND(K258="Baja",O258="Mayor"),AND(K258="Media",O258="Mayor"),AND(K258="Alta",O258="Moderado"),AND(K258="Alta",O258="Mayor"),AND(K258="Muy Alta",O258="Leve"),AND(K258="Muy Alta",O258="Menor"),AND(K258="Muy Alta",O258="Moderado"),AND(K258="Muy Alta",O258="Mayor")),"Alto",IF(OR(AND(K258="Muy Baja",O258="Catastrófico"),AND(K258="Baja",O258="Catastrófico"),AND(K258="Media",O258="Catastrófico"),AND(K258="Alta",O258="Catastrófico"),AND(K258="Muy Alta",O258="Catastrófico")),"Extremo",""))))</f>
        <v/>
      </c>
      <c r="R258" s="119">
        <v>1</v>
      </c>
      <c r="S258" s="165"/>
      <c r="T258" s="123" t="str">
        <f>IF(OR(U258="Preventivo",U258="Detectivo"),"Probabilidad",IF(U258="Correctivo","Impacto",""))</f>
        <v/>
      </c>
      <c r="U258" s="124"/>
      <c r="V258" s="124"/>
      <c r="W258" s="125" t="str">
        <f>IF(AND(U258="Preventivo",V258="Automático"),"50%",IF(AND(U258="Preventivo",V258="Manual"),"40%",IF(AND(U258="Detectivo",V258="Automático"),"40%",IF(AND(U258="Detectivo",V258="Manual"),"30%",IF(AND(U258="Correctivo",V258="Automático"),"35%",IF(AND(U258="Correctivo",V258="Manual"),"25%",""))))))</f>
        <v/>
      </c>
      <c r="X258" s="124"/>
      <c r="Y258" s="124"/>
      <c r="Z258" s="124"/>
      <c r="AA258" s="126" t="str">
        <f>IFERROR(IF(T258="Probabilidad",(L258-(+L258*W258)),IF(T258="Impacto",L258,"")),"")</f>
        <v/>
      </c>
      <c r="AB258" s="127" t="str">
        <f>IFERROR(IF(AA258="","",IF(AA258&lt;=0.2,"Muy Baja",IF(AA258&lt;=0.4,"Baja",IF(AA258&lt;=0.6,"Media",IF(AA258&lt;=0.8,"Alta","Muy Alta"))))),"")</f>
        <v/>
      </c>
      <c r="AC258" s="125" t="str">
        <f>+AA258</f>
        <v/>
      </c>
      <c r="AD258" s="127" t="str">
        <f>IFERROR(IF(AE258="","",IF(AE258&lt;=0.2,"Leve",IF(AE258&lt;=0.4,"Menor",IF(AE258&lt;=0.6,"Moderado",IF(AE258&lt;=0.8,"Mayor","Catastrófico"))))),"")</f>
        <v/>
      </c>
      <c r="AE258" s="125" t="str">
        <f>IFERROR(IF(T258="Impacto",(P258-(+P258*W258)),IF(T258="Probabilidad",P258,"")),"")</f>
        <v/>
      </c>
      <c r="AF258" s="128" t="str">
        <f>IFERROR(IF(OR(AND(AB258="Muy Baja",AD258="Leve"),AND(AB258="Muy Baja",AD258="Menor"),AND(AB258="Baja",AD258="Leve")),"Bajo",IF(OR(AND(AB258="Muy baja",AD258="Moderado"),AND(AB258="Baja",AD258="Menor"),AND(AB258="Baja",AD258="Moderado"),AND(AB258="Media",AD258="Leve"),AND(AB258="Media",AD258="Menor"),AND(AB258="Media",AD258="Moderado"),AND(AB258="Alta",AD258="Leve"),AND(AB258="Alta",AD258="Menor")),"Moderado",IF(OR(AND(AB258="Muy Baja",AD258="Mayor"),AND(AB258="Baja",AD258="Mayor"),AND(AB258="Media",AD258="Mayor"),AND(AB258="Alta",AD258="Moderado"),AND(AB258="Alta",AD258="Mayor"),AND(AB258="Muy Alta",AD258="Leve"),AND(AB258="Muy Alta",AD258="Menor"),AND(AB258="Muy Alta",AD258="Moderado"),AND(AB258="Muy Alta",AD258="Mayor")),"Alto",IF(OR(AND(AB258="Muy Baja",AD258="Catastrófico"),AND(AB258="Baja",AD258="Catastrófico"),AND(AB258="Media",AD258="Catastrófico"),AND(AB258="Alta",AD258="Catastrófico"),AND(AB258="Muy Alta",AD258="Catastrófico")),"Extremo","")))),"")</f>
        <v/>
      </c>
      <c r="AG258" s="124"/>
      <c r="AH258" s="148"/>
      <c r="AI258" s="120"/>
      <c r="AJ258" s="120"/>
      <c r="AK258" s="129"/>
      <c r="AL258" s="129"/>
      <c r="AM258" s="120"/>
      <c r="AN258" s="121"/>
      <c r="AO258" s="257" t="s">
        <v>230</v>
      </c>
    </row>
    <row r="259" spans="1:41" hidden="1" x14ac:dyDescent="0.3">
      <c r="A259" s="304"/>
      <c r="B259" s="304"/>
      <c r="C259" s="245"/>
      <c r="D259" s="247"/>
      <c r="E259" s="249"/>
      <c r="F259" s="252"/>
      <c r="G259" s="249"/>
      <c r="H259" s="255"/>
      <c r="I259" s="257"/>
      <c r="J259" s="295"/>
      <c r="K259" s="261"/>
      <c r="L259" s="262"/>
      <c r="M259" s="263"/>
      <c r="N259" s="262">
        <f>IF(NOT(ISERROR(MATCH(M259,_xlfn.ANCHORARRAY(H267),0))),L269&amp;"Por favor no seleccionar los criterios de impacto",M259)</f>
        <v>0</v>
      </c>
      <c r="O259" s="261"/>
      <c r="P259" s="262"/>
      <c r="Q259" s="264"/>
      <c r="R259" s="119">
        <v>2</v>
      </c>
      <c r="S259" s="122"/>
      <c r="T259" s="123" t="str">
        <f>IF(OR(U259="Preventivo",U259="Detectivo"),"Probabilidad",IF(U259="Correctivo","Impacto",""))</f>
        <v/>
      </c>
      <c r="U259" s="124"/>
      <c r="V259" s="124"/>
      <c r="W259" s="125" t="str">
        <f t="shared" ref="W259:W263" si="361">IF(AND(U259="Preventivo",V259="Automático"),"50%",IF(AND(U259="Preventivo",V259="Manual"),"40%",IF(AND(U259="Detectivo",V259="Automático"),"40%",IF(AND(U259="Detectivo",V259="Manual"),"30%",IF(AND(U259="Correctivo",V259="Automático"),"35%",IF(AND(U259="Correctivo",V259="Manual"),"25%",""))))))</f>
        <v/>
      </c>
      <c r="X259" s="124"/>
      <c r="Y259" s="124"/>
      <c r="Z259" s="124"/>
      <c r="AA259" s="126" t="str">
        <f>IFERROR(IF(AND(T258="Probabilidad",T259="Probabilidad"),(AC258-(+AC258*W259)),IF(T259="Probabilidad",(L258-(+L258*W259)),IF(T259="Impacto",AC258,""))),"")</f>
        <v/>
      </c>
      <c r="AB259" s="127" t="str">
        <f t="shared" ref="AB259:AB263" si="362">IFERROR(IF(AA259="","",IF(AA259&lt;=0.2,"Muy Baja",IF(AA259&lt;=0.4,"Baja",IF(AA259&lt;=0.6,"Media",IF(AA259&lt;=0.8,"Alta","Muy Alta"))))),"")</f>
        <v/>
      </c>
      <c r="AC259" s="125" t="str">
        <f t="shared" ref="AC259:AC263" si="363">+AA259</f>
        <v/>
      </c>
      <c r="AD259" s="127" t="str">
        <f t="shared" ref="AD259:AD263" si="364">IFERROR(IF(AE259="","",IF(AE259&lt;=0.2,"Leve",IF(AE259&lt;=0.4,"Menor",IF(AE259&lt;=0.6,"Moderado",IF(AE259&lt;=0.8,"Mayor","Catastrófico"))))),"")</f>
        <v/>
      </c>
      <c r="AE259" s="125" t="str">
        <f>IFERROR(IF(AND(T258="Impacto",T259="Impacto"),(AE252-(+AE252*W259)),IF(T259="Impacto",($P$72-(+$P$72*W259)),IF(T259="Probabilidad",AE252,""))),"")</f>
        <v/>
      </c>
      <c r="AF259" s="128" t="str">
        <f t="shared" ref="AF259:AF260" si="365">IFERROR(IF(OR(AND(AB259="Muy Baja",AD259="Leve"),AND(AB259="Muy Baja",AD259="Menor"),AND(AB259="Baja",AD259="Leve")),"Bajo",IF(OR(AND(AB259="Muy baja",AD259="Moderado"),AND(AB259="Baja",AD259="Menor"),AND(AB259="Baja",AD259="Moderado"),AND(AB259="Media",AD259="Leve"),AND(AB259="Media",AD259="Menor"),AND(AB259="Media",AD259="Moderado"),AND(AB259="Alta",AD259="Leve"),AND(AB259="Alta",AD259="Menor")),"Moderado",IF(OR(AND(AB259="Muy Baja",AD259="Mayor"),AND(AB259="Baja",AD259="Mayor"),AND(AB259="Media",AD259="Mayor"),AND(AB259="Alta",AD259="Moderado"),AND(AB259="Alta",AD259="Mayor"),AND(AB259="Muy Alta",AD259="Leve"),AND(AB259="Muy Alta",AD259="Menor"),AND(AB259="Muy Alta",AD259="Moderado"),AND(AB259="Muy Alta",AD259="Mayor")),"Alto",IF(OR(AND(AB259="Muy Baja",AD259="Catastrófico"),AND(AB259="Baja",AD259="Catastrófico"),AND(AB259="Media",AD259="Catastrófico"),AND(AB259="Alta",AD259="Catastrófico"),AND(AB259="Muy Alta",AD259="Catastrófico")),"Extremo","")))),"")</f>
        <v/>
      </c>
      <c r="AG259" s="124"/>
      <c r="AH259" s="148"/>
      <c r="AI259" s="120"/>
      <c r="AJ259" s="120"/>
      <c r="AK259" s="129"/>
      <c r="AL259" s="131"/>
      <c r="AM259" s="120"/>
      <c r="AN259" s="121"/>
      <c r="AO259" s="257"/>
    </row>
    <row r="260" spans="1:41" hidden="1" x14ac:dyDescent="0.3">
      <c r="A260" s="304"/>
      <c r="B260" s="304"/>
      <c r="C260" s="245"/>
      <c r="D260" s="247"/>
      <c r="E260" s="249"/>
      <c r="F260" s="252"/>
      <c r="G260" s="249"/>
      <c r="H260" s="255"/>
      <c r="I260" s="257"/>
      <c r="J260" s="295"/>
      <c r="K260" s="261"/>
      <c r="L260" s="262"/>
      <c r="M260" s="263"/>
      <c r="N260" s="262">
        <f>IF(NOT(ISERROR(MATCH(M260,_xlfn.ANCHORARRAY(H268),0))),L270&amp;"Por favor no seleccionar los criterios de impacto",M260)</f>
        <v>0</v>
      </c>
      <c r="O260" s="261"/>
      <c r="P260" s="262"/>
      <c r="Q260" s="264"/>
      <c r="R260" s="119">
        <v>3</v>
      </c>
      <c r="S260" s="130"/>
      <c r="T260" s="123" t="str">
        <f>IF(OR(U260="Preventivo",U260="Detectivo"),"Probabilidad",IF(U260="Correctivo","Impacto",""))</f>
        <v/>
      </c>
      <c r="U260" s="124"/>
      <c r="V260" s="124"/>
      <c r="W260" s="125" t="str">
        <f t="shared" si="361"/>
        <v/>
      </c>
      <c r="X260" s="124"/>
      <c r="Y260" s="124"/>
      <c r="Z260" s="124"/>
      <c r="AA260" s="126" t="str">
        <f>IFERROR(IF(AND(T259="Probabilidad",T260="Probabilidad"),(AC259-(+AC259*W260)),IF(AND(T259="Impacto",T260="Probabilidad"),(AC258-(+AC258*W260)),IF(T260="Impacto",AC259,""))),"")</f>
        <v/>
      </c>
      <c r="AB260" s="127" t="str">
        <f t="shared" si="362"/>
        <v/>
      </c>
      <c r="AC260" s="125" t="str">
        <f t="shared" si="363"/>
        <v/>
      </c>
      <c r="AD260" s="127" t="str">
        <f t="shared" si="364"/>
        <v/>
      </c>
      <c r="AE260" s="125" t="str">
        <f>IFERROR(IF(AND(T259="Impacto",T260="Impacto"),(AE259-(+AE259*W260)),IF(AND(T259="Probabilidad",T260="Impacto"),(AE258-(+AE258*W260)),IF(T260="Probabilidad",AE259,""))),"")</f>
        <v/>
      </c>
      <c r="AF260" s="128" t="str">
        <f t="shared" si="365"/>
        <v/>
      </c>
      <c r="AG260" s="124"/>
      <c r="AH260" s="148"/>
      <c r="AI260" s="120"/>
      <c r="AJ260" s="120"/>
      <c r="AK260" s="129"/>
      <c r="AL260" s="131"/>
      <c r="AM260" s="120"/>
      <c r="AN260" s="121"/>
      <c r="AO260" s="257"/>
    </row>
    <row r="261" spans="1:41" hidden="1" x14ac:dyDescent="0.3">
      <c r="A261" s="304"/>
      <c r="B261" s="304"/>
      <c r="C261" s="245"/>
      <c r="D261" s="247"/>
      <c r="E261" s="249"/>
      <c r="F261" s="252"/>
      <c r="G261" s="249"/>
      <c r="H261" s="255"/>
      <c r="I261" s="257"/>
      <c r="J261" s="295"/>
      <c r="K261" s="261"/>
      <c r="L261" s="262"/>
      <c r="M261" s="263"/>
      <c r="N261" s="262">
        <f>IF(NOT(ISERROR(MATCH(M261,_xlfn.ANCHORARRAY(H269),0))),L271&amp;"Por favor no seleccionar los criterios de impacto",M261)</f>
        <v>0</v>
      </c>
      <c r="O261" s="261"/>
      <c r="P261" s="262"/>
      <c r="Q261" s="264"/>
      <c r="R261" s="119">
        <v>4</v>
      </c>
      <c r="S261" s="122"/>
      <c r="T261" s="123" t="str">
        <f t="shared" ref="T261:T263" si="366">IF(OR(U261="Preventivo",U261="Detectivo"),"Probabilidad",IF(U261="Correctivo","Impacto",""))</f>
        <v/>
      </c>
      <c r="U261" s="124"/>
      <c r="V261" s="124"/>
      <c r="W261" s="125" t="str">
        <f t="shared" si="361"/>
        <v/>
      </c>
      <c r="X261" s="124"/>
      <c r="Y261" s="124"/>
      <c r="Z261" s="124"/>
      <c r="AA261" s="126" t="str">
        <f t="shared" ref="AA261:AA263" si="367">IFERROR(IF(AND(T260="Probabilidad",T261="Probabilidad"),(AC260-(+AC260*W261)),IF(AND(T260="Impacto",T261="Probabilidad"),(AC259-(+AC259*W261)),IF(T261="Impacto",AC260,""))),"")</f>
        <v/>
      </c>
      <c r="AB261" s="127" t="str">
        <f t="shared" si="362"/>
        <v/>
      </c>
      <c r="AC261" s="125" t="str">
        <f t="shared" si="363"/>
        <v/>
      </c>
      <c r="AD261" s="127" t="str">
        <f t="shared" si="364"/>
        <v/>
      </c>
      <c r="AE261" s="125" t="str">
        <f t="shared" ref="AE261:AE263" si="368">IFERROR(IF(AND(T260="Impacto",T261="Impacto"),(AE260-(+AE260*W261)),IF(AND(T260="Probabilidad",T261="Impacto"),(AE259-(+AE259*W261)),IF(T261="Probabilidad",AE260,""))),"")</f>
        <v/>
      </c>
      <c r="AF261" s="128" t="str">
        <f>IFERROR(IF(OR(AND(AB261="Muy Baja",AD261="Leve"),AND(AB261="Muy Baja",AD261="Menor"),AND(AB261="Baja",AD261="Leve")),"Bajo",IF(OR(AND(AB261="Muy baja",AD261="Moderado"),AND(AB261="Baja",AD261="Menor"),AND(AB261="Baja",AD261="Moderado"),AND(AB261="Media",AD261="Leve"),AND(AB261="Media",AD261="Menor"),AND(AB261="Media",AD261="Moderado"),AND(AB261="Alta",AD261="Leve"),AND(AB261="Alta",AD261="Menor")),"Moderado",IF(OR(AND(AB261="Muy Baja",AD261="Mayor"),AND(AB261="Baja",AD261="Mayor"),AND(AB261="Media",AD261="Mayor"),AND(AB261="Alta",AD261="Moderado"),AND(AB261="Alta",AD261="Mayor"),AND(AB261="Muy Alta",AD261="Leve"),AND(AB261="Muy Alta",AD261="Menor"),AND(AB261="Muy Alta",AD261="Moderado"),AND(AB261="Muy Alta",AD261="Mayor")),"Alto",IF(OR(AND(AB261="Muy Baja",AD261="Catastrófico"),AND(AB261="Baja",AD261="Catastrófico"),AND(AB261="Media",AD261="Catastrófico"),AND(AB261="Alta",AD261="Catastrófico"),AND(AB261="Muy Alta",AD261="Catastrófico")),"Extremo","")))),"")</f>
        <v/>
      </c>
      <c r="AG261" s="124"/>
      <c r="AH261" s="148"/>
      <c r="AI261" s="120"/>
      <c r="AJ261" s="120"/>
      <c r="AK261" s="129"/>
      <c r="AL261" s="131"/>
      <c r="AM261" s="120"/>
      <c r="AN261" s="121"/>
      <c r="AO261" s="257"/>
    </row>
    <row r="262" spans="1:41" hidden="1" x14ac:dyDescent="0.3">
      <c r="A262" s="304"/>
      <c r="B262" s="304"/>
      <c r="C262" s="245"/>
      <c r="D262" s="247"/>
      <c r="E262" s="249"/>
      <c r="F262" s="252"/>
      <c r="G262" s="249"/>
      <c r="H262" s="255"/>
      <c r="I262" s="257"/>
      <c r="J262" s="295"/>
      <c r="K262" s="261"/>
      <c r="L262" s="262"/>
      <c r="M262" s="263"/>
      <c r="N262" s="262">
        <f>IF(NOT(ISERROR(MATCH(M262,_xlfn.ANCHORARRAY(H270),0))),L272&amp;"Por favor no seleccionar los criterios de impacto",M262)</f>
        <v>0</v>
      </c>
      <c r="O262" s="261"/>
      <c r="P262" s="262"/>
      <c r="Q262" s="264"/>
      <c r="R262" s="119">
        <v>5</v>
      </c>
      <c r="S262" s="122"/>
      <c r="T262" s="123" t="str">
        <f t="shared" si="366"/>
        <v/>
      </c>
      <c r="U262" s="124"/>
      <c r="V262" s="124"/>
      <c r="W262" s="125" t="str">
        <f t="shared" si="361"/>
        <v/>
      </c>
      <c r="X262" s="124"/>
      <c r="Y262" s="124"/>
      <c r="Z262" s="124"/>
      <c r="AA262" s="126" t="str">
        <f t="shared" si="367"/>
        <v/>
      </c>
      <c r="AB262" s="127" t="str">
        <f t="shared" si="362"/>
        <v/>
      </c>
      <c r="AC262" s="125" t="str">
        <f t="shared" si="363"/>
        <v/>
      </c>
      <c r="AD262" s="127" t="str">
        <f t="shared" si="364"/>
        <v/>
      </c>
      <c r="AE262" s="125" t="str">
        <f t="shared" si="368"/>
        <v/>
      </c>
      <c r="AF262" s="128" t="str">
        <f t="shared" ref="AF262:AF263" si="369">IFERROR(IF(OR(AND(AB262="Muy Baja",AD262="Leve"),AND(AB262="Muy Baja",AD262="Menor"),AND(AB262="Baja",AD262="Leve")),"Bajo",IF(OR(AND(AB262="Muy baja",AD262="Moderado"),AND(AB262="Baja",AD262="Menor"),AND(AB262="Baja",AD262="Moderado"),AND(AB262="Media",AD262="Leve"),AND(AB262="Media",AD262="Menor"),AND(AB262="Media",AD262="Moderado"),AND(AB262="Alta",AD262="Leve"),AND(AB262="Alta",AD262="Menor")),"Moderado",IF(OR(AND(AB262="Muy Baja",AD262="Mayor"),AND(AB262="Baja",AD262="Mayor"),AND(AB262="Media",AD262="Mayor"),AND(AB262="Alta",AD262="Moderado"),AND(AB262="Alta",AD262="Mayor"),AND(AB262="Muy Alta",AD262="Leve"),AND(AB262="Muy Alta",AD262="Menor"),AND(AB262="Muy Alta",AD262="Moderado"),AND(AB262="Muy Alta",AD262="Mayor")),"Alto",IF(OR(AND(AB262="Muy Baja",AD262="Catastrófico"),AND(AB262="Baja",AD262="Catastrófico"),AND(AB262="Media",AD262="Catastrófico"),AND(AB262="Alta",AD262="Catastrófico"),AND(AB262="Muy Alta",AD262="Catastrófico")),"Extremo","")))),"")</f>
        <v/>
      </c>
      <c r="AG262" s="124"/>
      <c r="AH262" s="148"/>
      <c r="AI262" s="120"/>
      <c r="AJ262" s="121"/>
      <c r="AK262" s="131"/>
      <c r="AL262" s="131"/>
      <c r="AM262" s="120"/>
      <c r="AN262" s="121"/>
      <c r="AO262" s="257"/>
    </row>
    <row r="263" spans="1:41" hidden="1" x14ac:dyDescent="0.3">
      <c r="A263" s="304"/>
      <c r="B263" s="304"/>
      <c r="C263" s="246"/>
      <c r="D263" s="247"/>
      <c r="E263" s="250"/>
      <c r="F263" s="253"/>
      <c r="G263" s="250"/>
      <c r="H263" s="256"/>
      <c r="I263" s="257"/>
      <c r="J263" s="295"/>
      <c r="K263" s="261"/>
      <c r="L263" s="262"/>
      <c r="M263" s="263"/>
      <c r="N263" s="262">
        <f>IF(NOT(ISERROR(MATCH(M263,_xlfn.ANCHORARRAY(H271),0))),L273&amp;"Por favor no seleccionar los criterios de impacto",M263)</f>
        <v>0</v>
      </c>
      <c r="O263" s="261"/>
      <c r="P263" s="262"/>
      <c r="Q263" s="264"/>
      <c r="R263" s="119">
        <v>6</v>
      </c>
      <c r="S263" s="122"/>
      <c r="T263" s="123" t="str">
        <f t="shared" si="366"/>
        <v/>
      </c>
      <c r="U263" s="124"/>
      <c r="V263" s="124"/>
      <c r="W263" s="125" t="str">
        <f t="shared" si="361"/>
        <v/>
      </c>
      <c r="X263" s="124"/>
      <c r="Y263" s="124"/>
      <c r="Z263" s="124"/>
      <c r="AA263" s="126" t="str">
        <f t="shared" si="367"/>
        <v/>
      </c>
      <c r="AB263" s="127" t="str">
        <f t="shared" si="362"/>
        <v/>
      </c>
      <c r="AC263" s="125" t="str">
        <f t="shared" si="363"/>
        <v/>
      </c>
      <c r="AD263" s="127" t="str">
        <f t="shared" si="364"/>
        <v/>
      </c>
      <c r="AE263" s="125" t="str">
        <f t="shared" si="368"/>
        <v/>
      </c>
      <c r="AF263" s="128" t="str">
        <f t="shared" si="369"/>
        <v/>
      </c>
      <c r="AG263" s="124"/>
      <c r="AH263" s="148"/>
      <c r="AI263" s="120"/>
      <c r="AJ263" s="121"/>
      <c r="AK263" s="131"/>
      <c r="AL263" s="131"/>
      <c r="AM263" s="120"/>
      <c r="AN263" s="121"/>
      <c r="AO263" s="257"/>
    </row>
    <row r="264" spans="1:41" hidden="1" x14ac:dyDescent="0.3">
      <c r="A264" s="303"/>
      <c r="B264" s="303"/>
      <c r="C264" s="244">
        <v>42</v>
      </c>
      <c r="D264" s="247"/>
      <c r="E264" s="248"/>
      <c r="F264" s="296"/>
      <c r="G264" s="257"/>
      <c r="H264" s="254"/>
      <c r="I264" s="257"/>
      <c r="J264" s="295"/>
      <c r="K264" s="261" t="str">
        <f t="shared" si="258"/>
        <v/>
      </c>
      <c r="L264" s="262" t="str">
        <f>IF(K264="","",IF(K264="Muy Baja",0.2,IF(K264="Baja",0.4,IF(K264="Media",0.6,IF(K264="Alta",0.8,IF(K264="Muy Alta",1,))))))</f>
        <v/>
      </c>
      <c r="M264" s="263"/>
      <c r="N264" s="262">
        <f>IF(NOT(ISERROR(MATCH(M264,'Tabla Impacto'!$B$221:$B$223,0))),'Tabla Impacto'!$F$223&amp;"Por favor no seleccionar los criterios de impacto(Afectación Económica o presupuestal y Pérdida Reputacional)",M264)</f>
        <v>0</v>
      </c>
      <c r="O264" s="261" t="str">
        <f>IF(OR(N264='Tabla Impacto'!$C$11,N264='Tabla Impacto'!$D$11),"Leve",IF(OR(N264='Tabla Impacto'!$C$12,N264='Tabla Impacto'!$D$12),"Menor",IF(OR(N264='Tabla Impacto'!$C$13,N264='Tabla Impacto'!$D$13),"Moderado",IF(OR(N264='Tabla Impacto'!$C$14,N264='Tabla Impacto'!$D$14),"Mayor",IF(OR(N264='Tabla Impacto'!$C$15,N264='Tabla Impacto'!$D$15),"Catastrófico","")))))</f>
        <v/>
      </c>
      <c r="P264" s="262" t="str">
        <f>IF(O264="","",IF(O264="Leve",0.2,IF(O264="Menor",0.4,IF(O264="Moderado",0.6,IF(O264="Mayor",0.8,IF(O264="Catastrófico",1,))))))</f>
        <v/>
      </c>
      <c r="Q264" s="264" t="str">
        <f>IF(OR(AND(K264="Muy Baja",O264="Leve"),AND(K264="Muy Baja",O264="Menor"),AND(K264="Baja",O264="Leve")),"Bajo",IF(OR(AND(K264="Muy baja",O264="Moderado"),AND(K264="Baja",O264="Menor"),AND(K264="Baja",O264="Moderado"),AND(K264="Media",O264="Leve"),AND(K264="Media",O264="Menor"),AND(K264="Media",O264="Moderado"),AND(K264="Alta",O264="Leve"),AND(K264="Alta",O264="Menor")),"Moderado",IF(OR(AND(K264="Muy Baja",O264="Mayor"),AND(K264="Baja",O264="Mayor"),AND(K264="Media",O264="Mayor"),AND(K264="Alta",O264="Moderado"),AND(K264="Alta",O264="Mayor"),AND(K264="Muy Alta",O264="Leve"),AND(K264="Muy Alta",O264="Menor"),AND(K264="Muy Alta",O264="Moderado"),AND(K264="Muy Alta",O264="Mayor")),"Alto",IF(OR(AND(K264="Muy Baja",O264="Catastrófico"),AND(K264="Baja",O264="Catastrófico"),AND(K264="Media",O264="Catastrófico"),AND(K264="Alta",O264="Catastrófico"),AND(K264="Muy Alta",O264="Catastrófico")),"Extremo",""))))</f>
        <v/>
      </c>
      <c r="R264" s="119">
        <v>1</v>
      </c>
      <c r="S264" s="165"/>
      <c r="T264" s="123" t="str">
        <f>IF(OR(U264="Preventivo",U264="Detectivo"),"Probabilidad",IF(U264="Correctivo","Impacto",""))</f>
        <v/>
      </c>
      <c r="U264" s="124"/>
      <c r="V264" s="124"/>
      <c r="W264" s="125" t="str">
        <f>IF(AND(U264="Preventivo",V264="Automático"),"50%",IF(AND(U264="Preventivo",V264="Manual"),"40%",IF(AND(U264="Detectivo",V264="Automático"),"40%",IF(AND(U264="Detectivo",V264="Manual"),"30%",IF(AND(U264="Correctivo",V264="Automático"),"35%",IF(AND(U264="Correctivo",V264="Manual"),"25%",""))))))</f>
        <v/>
      </c>
      <c r="X264" s="124"/>
      <c r="Y264" s="124"/>
      <c r="Z264" s="124"/>
      <c r="AA264" s="126" t="str">
        <f>IFERROR(IF(T264="Probabilidad",(L264-(+L264*W264)),IF(T264="Impacto",L264,"")),"")</f>
        <v/>
      </c>
      <c r="AB264" s="127" t="str">
        <f>IFERROR(IF(AA264="","",IF(AA264&lt;=0.2,"Muy Baja",IF(AA264&lt;=0.4,"Baja",IF(AA264&lt;=0.6,"Media",IF(AA264&lt;=0.8,"Alta","Muy Alta"))))),"")</f>
        <v/>
      </c>
      <c r="AC264" s="125" t="str">
        <f>+AA264</f>
        <v/>
      </c>
      <c r="AD264" s="127" t="str">
        <f>IFERROR(IF(AE264="","",IF(AE264&lt;=0.2,"Leve",IF(AE264&lt;=0.4,"Menor",IF(AE264&lt;=0.6,"Moderado",IF(AE264&lt;=0.8,"Mayor","Catastrófico"))))),"")</f>
        <v/>
      </c>
      <c r="AE264" s="125" t="str">
        <f>IFERROR(IF(T264="Impacto",(P264-(+P264*W264)),IF(T264="Probabilidad",P264,"")),"")</f>
        <v/>
      </c>
      <c r="AF264" s="128" t="str">
        <f>IFERROR(IF(OR(AND(AB264="Muy Baja",AD264="Leve"),AND(AB264="Muy Baja",AD264="Menor"),AND(AB264="Baja",AD264="Leve")),"Bajo",IF(OR(AND(AB264="Muy baja",AD264="Moderado"),AND(AB264="Baja",AD264="Menor"),AND(AB264="Baja",AD264="Moderado"),AND(AB264="Media",AD264="Leve"),AND(AB264="Media",AD264="Menor"),AND(AB264="Media",AD264="Moderado"),AND(AB264="Alta",AD264="Leve"),AND(AB264="Alta",AD264="Menor")),"Moderado",IF(OR(AND(AB264="Muy Baja",AD264="Mayor"),AND(AB264="Baja",AD264="Mayor"),AND(AB264="Media",AD264="Mayor"),AND(AB264="Alta",AD264="Moderado"),AND(AB264="Alta",AD264="Mayor"),AND(AB264="Muy Alta",AD264="Leve"),AND(AB264="Muy Alta",AD264="Menor"),AND(AB264="Muy Alta",AD264="Moderado"),AND(AB264="Muy Alta",AD264="Mayor")),"Alto",IF(OR(AND(AB264="Muy Baja",AD264="Catastrófico"),AND(AB264="Baja",AD264="Catastrófico"),AND(AB264="Media",AD264="Catastrófico"),AND(AB264="Alta",AD264="Catastrófico"),AND(AB264="Muy Alta",AD264="Catastrófico")),"Extremo","")))),"")</f>
        <v/>
      </c>
      <c r="AG264" s="124"/>
      <c r="AH264" s="148"/>
      <c r="AI264" s="120"/>
      <c r="AJ264" s="121"/>
      <c r="AK264" s="131"/>
      <c r="AL264" s="131"/>
      <c r="AM264" s="120"/>
      <c r="AN264" s="121"/>
      <c r="AO264" s="257" t="s">
        <v>230</v>
      </c>
    </row>
    <row r="265" spans="1:41" hidden="1" x14ac:dyDescent="0.3">
      <c r="A265" s="303"/>
      <c r="B265" s="303"/>
      <c r="C265" s="245"/>
      <c r="D265" s="247"/>
      <c r="E265" s="249"/>
      <c r="F265" s="296"/>
      <c r="G265" s="257"/>
      <c r="H265" s="255"/>
      <c r="I265" s="257"/>
      <c r="J265" s="295"/>
      <c r="K265" s="261"/>
      <c r="L265" s="262"/>
      <c r="M265" s="263"/>
      <c r="N265" s="262">
        <f>IF(NOT(ISERROR(MATCH(M265,_xlfn.ANCHORARRAY(H273),0))),L275&amp;"Por favor no seleccionar los criterios de impacto",M265)</f>
        <v>0</v>
      </c>
      <c r="O265" s="261"/>
      <c r="P265" s="262"/>
      <c r="Q265" s="264"/>
      <c r="R265" s="119">
        <v>2</v>
      </c>
      <c r="S265" s="122"/>
      <c r="T265" s="123" t="str">
        <f>IF(OR(U265="Preventivo",U265="Detectivo"),"Probabilidad",IF(U265="Correctivo","Impacto",""))</f>
        <v/>
      </c>
      <c r="U265" s="124"/>
      <c r="V265" s="124"/>
      <c r="W265" s="125" t="str">
        <f t="shared" ref="W265:W269" si="370">IF(AND(U265="Preventivo",V265="Automático"),"50%",IF(AND(U265="Preventivo",V265="Manual"),"40%",IF(AND(U265="Detectivo",V265="Automático"),"40%",IF(AND(U265="Detectivo",V265="Manual"),"30%",IF(AND(U265="Correctivo",V265="Automático"),"35%",IF(AND(U265="Correctivo",V265="Manual"),"25%",""))))))</f>
        <v/>
      </c>
      <c r="X265" s="124"/>
      <c r="Y265" s="124"/>
      <c r="Z265" s="124"/>
      <c r="AA265" s="126" t="str">
        <f>IFERROR(IF(AND(T264="Probabilidad",T265="Probabilidad"),(AC264-(+AC264*W265)),IF(T265="Probabilidad",(L264-(+L264*W265)),IF(T265="Impacto",AC264,""))),"")</f>
        <v/>
      </c>
      <c r="AB265" s="127" t="str">
        <f t="shared" ref="AB265:AB269" si="371">IFERROR(IF(AA265="","",IF(AA265&lt;=0.2,"Muy Baja",IF(AA265&lt;=0.4,"Baja",IF(AA265&lt;=0.6,"Media",IF(AA265&lt;=0.8,"Alta","Muy Alta"))))),"")</f>
        <v/>
      </c>
      <c r="AC265" s="125" t="str">
        <f t="shared" ref="AC265:AC269" si="372">+AA265</f>
        <v/>
      </c>
      <c r="AD265" s="127" t="str">
        <f t="shared" ref="AD265:AD269" si="373">IFERROR(IF(AE265="","",IF(AE265&lt;=0.2,"Leve",IF(AE265&lt;=0.4,"Menor",IF(AE265&lt;=0.6,"Moderado",IF(AE265&lt;=0.8,"Mayor","Catastrófico"))))),"")</f>
        <v/>
      </c>
      <c r="AE265" s="125" t="str">
        <f>IFERROR(IF(AND(T264="Impacto",T265="Impacto"),(AE258-(+AE258*W265)),IF(T265="Impacto",($P$72-(+$P$72*W265)),IF(T265="Probabilidad",AE258,""))),"")</f>
        <v/>
      </c>
      <c r="AF265" s="128" t="str">
        <f t="shared" ref="AF265:AF266" si="374">IFERROR(IF(OR(AND(AB265="Muy Baja",AD265="Leve"),AND(AB265="Muy Baja",AD265="Menor"),AND(AB265="Baja",AD265="Leve")),"Bajo",IF(OR(AND(AB265="Muy baja",AD265="Moderado"),AND(AB265="Baja",AD265="Menor"),AND(AB265="Baja",AD265="Moderado"),AND(AB265="Media",AD265="Leve"),AND(AB265="Media",AD265="Menor"),AND(AB265="Media",AD265="Moderado"),AND(AB265="Alta",AD265="Leve"),AND(AB265="Alta",AD265="Menor")),"Moderado",IF(OR(AND(AB265="Muy Baja",AD265="Mayor"),AND(AB265="Baja",AD265="Mayor"),AND(AB265="Media",AD265="Mayor"),AND(AB265="Alta",AD265="Moderado"),AND(AB265="Alta",AD265="Mayor"),AND(AB265="Muy Alta",AD265="Leve"),AND(AB265="Muy Alta",AD265="Menor"),AND(AB265="Muy Alta",AD265="Moderado"),AND(AB265="Muy Alta",AD265="Mayor")),"Alto",IF(OR(AND(AB265="Muy Baja",AD265="Catastrófico"),AND(AB265="Baja",AD265="Catastrófico"),AND(AB265="Media",AD265="Catastrófico"),AND(AB265="Alta",AD265="Catastrófico"),AND(AB265="Muy Alta",AD265="Catastrófico")),"Extremo","")))),"")</f>
        <v/>
      </c>
      <c r="AG265" s="124"/>
      <c r="AH265" s="148"/>
      <c r="AI265" s="120"/>
      <c r="AJ265" s="121"/>
      <c r="AK265" s="131"/>
      <c r="AL265" s="131"/>
      <c r="AM265" s="120"/>
      <c r="AN265" s="121"/>
      <c r="AO265" s="257"/>
    </row>
    <row r="266" spans="1:41" hidden="1" x14ac:dyDescent="0.3">
      <c r="A266" s="303"/>
      <c r="B266" s="303"/>
      <c r="C266" s="245"/>
      <c r="D266" s="247"/>
      <c r="E266" s="249"/>
      <c r="F266" s="296"/>
      <c r="G266" s="257"/>
      <c r="H266" s="255"/>
      <c r="I266" s="257"/>
      <c r="J266" s="295"/>
      <c r="K266" s="261"/>
      <c r="L266" s="262"/>
      <c r="M266" s="263"/>
      <c r="N266" s="262">
        <f>IF(NOT(ISERROR(MATCH(M266,_xlfn.ANCHORARRAY(H274),0))),L276&amp;"Por favor no seleccionar los criterios de impacto",M266)</f>
        <v>0</v>
      </c>
      <c r="O266" s="261"/>
      <c r="P266" s="262"/>
      <c r="Q266" s="264"/>
      <c r="R266" s="119">
        <v>3</v>
      </c>
      <c r="S266" s="130"/>
      <c r="T266" s="123" t="str">
        <f>IF(OR(U266="Preventivo",U266="Detectivo"),"Probabilidad",IF(U266="Correctivo","Impacto",""))</f>
        <v/>
      </c>
      <c r="U266" s="124"/>
      <c r="V266" s="124"/>
      <c r="W266" s="125" t="str">
        <f t="shared" si="370"/>
        <v/>
      </c>
      <c r="X266" s="124"/>
      <c r="Y266" s="124"/>
      <c r="Z266" s="124"/>
      <c r="AA266" s="126" t="str">
        <f>IFERROR(IF(AND(T265="Probabilidad",T266="Probabilidad"),(AC265-(+AC265*W266)),IF(AND(T265="Impacto",T266="Probabilidad"),(AC264-(+AC264*W266)),IF(T266="Impacto",AC265,""))),"")</f>
        <v/>
      </c>
      <c r="AB266" s="127" t="str">
        <f t="shared" si="371"/>
        <v/>
      </c>
      <c r="AC266" s="125" t="str">
        <f t="shared" si="372"/>
        <v/>
      </c>
      <c r="AD266" s="127" t="str">
        <f t="shared" si="373"/>
        <v/>
      </c>
      <c r="AE266" s="125" t="str">
        <f>IFERROR(IF(AND(T265="Impacto",T266="Impacto"),(AE265-(+AE265*W266)),IF(AND(T265="Probabilidad",T266="Impacto"),(AE264-(+AE264*W266)),IF(T266="Probabilidad",AE265,""))),"")</f>
        <v/>
      </c>
      <c r="AF266" s="128" t="str">
        <f t="shared" si="374"/>
        <v/>
      </c>
      <c r="AG266" s="124"/>
      <c r="AH266" s="148"/>
      <c r="AI266" s="120"/>
      <c r="AJ266" s="121"/>
      <c r="AK266" s="131"/>
      <c r="AL266" s="131"/>
      <c r="AM266" s="120"/>
      <c r="AN266" s="121"/>
      <c r="AO266" s="257"/>
    </row>
    <row r="267" spans="1:41" hidden="1" x14ac:dyDescent="0.3">
      <c r="A267" s="303"/>
      <c r="B267" s="303"/>
      <c r="C267" s="245"/>
      <c r="D267" s="247"/>
      <c r="E267" s="249"/>
      <c r="F267" s="296"/>
      <c r="G267" s="257"/>
      <c r="H267" s="255"/>
      <c r="I267" s="257"/>
      <c r="J267" s="295"/>
      <c r="K267" s="261"/>
      <c r="L267" s="262"/>
      <c r="M267" s="263"/>
      <c r="N267" s="262">
        <f>IF(NOT(ISERROR(MATCH(M267,_xlfn.ANCHORARRAY(H275),0))),L277&amp;"Por favor no seleccionar los criterios de impacto",M267)</f>
        <v>0</v>
      </c>
      <c r="O267" s="261"/>
      <c r="P267" s="262"/>
      <c r="Q267" s="264"/>
      <c r="R267" s="119">
        <v>4</v>
      </c>
      <c r="S267" s="122"/>
      <c r="T267" s="123" t="str">
        <f t="shared" ref="T267:T269" si="375">IF(OR(U267="Preventivo",U267="Detectivo"),"Probabilidad",IF(U267="Correctivo","Impacto",""))</f>
        <v/>
      </c>
      <c r="U267" s="124"/>
      <c r="V267" s="124"/>
      <c r="W267" s="125" t="str">
        <f t="shared" si="370"/>
        <v/>
      </c>
      <c r="X267" s="124"/>
      <c r="Y267" s="124"/>
      <c r="Z267" s="124"/>
      <c r="AA267" s="126" t="str">
        <f t="shared" ref="AA267:AA269" si="376">IFERROR(IF(AND(T266="Probabilidad",T267="Probabilidad"),(AC266-(+AC266*W267)),IF(AND(T266="Impacto",T267="Probabilidad"),(AC265-(+AC265*W267)),IF(T267="Impacto",AC266,""))),"")</f>
        <v/>
      </c>
      <c r="AB267" s="127" t="str">
        <f t="shared" si="371"/>
        <v/>
      </c>
      <c r="AC267" s="125" t="str">
        <f t="shared" si="372"/>
        <v/>
      </c>
      <c r="AD267" s="127" t="str">
        <f t="shared" si="373"/>
        <v/>
      </c>
      <c r="AE267" s="125" t="str">
        <f t="shared" ref="AE267:AE269" si="377">IFERROR(IF(AND(T266="Impacto",T267="Impacto"),(AE266-(+AE266*W267)),IF(AND(T266="Probabilidad",T267="Impacto"),(AE265-(+AE265*W267)),IF(T267="Probabilidad",AE266,""))),"")</f>
        <v/>
      </c>
      <c r="AF267" s="128" t="str">
        <f>IFERROR(IF(OR(AND(AB267="Muy Baja",AD267="Leve"),AND(AB267="Muy Baja",AD267="Menor"),AND(AB267="Baja",AD267="Leve")),"Bajo",IF(OR(AND(AB267="Muy baja",AD267="Moderado"),AND(AB267="Baja",AD267="Menor"),AND(AB267="Baja",AD267="Moderado"),AND(AB267="Media",AD267="Leve"),AND(AB267="Media",AD267="Menor"),AND(AB267="Media",AD267="Moderado"),AND(AB267="Alta",AD267="Leve"),AND(AB267="Alta",AD267="Menor")),"Moderado",IF(OR(AND(AB267="Muy Baja",AD267="Mayor"),AND(AB267="Baja",AD267="Mayor"),AND(AB267="Media",AD267="Mayor"),AND(AB267="Alta",AD267="Moderado"),AND(AB267="Alta",AD267="Mayor"),AND(AB267="Muy Alta",AD267="Leve"),AND(AB267="Muy Alta",AD267="Menor"),AND(AB267="Muy Alta",AD267="Moderado"),AND(AB267="Muy Alta",AD267="Mayor")),"Alto",IF(OR(AND(AB267="Muy Baja",AD267="Catastrófico"),AND(AB267="Baja",AD267="Catastrófico"),AND(AB267="Media",AD267="Catastrófico"),AND(AB267="Alta",AD267="Catastrófico"),AND(AB267="Muy Alta",AD267="Catastrófico")),"Extremo","")))),"")</f>
        <v/>
      </c>
      <c r="AG267" s="124"/>
      <c r="AH267" s="148"/>
      <c r="AI267" s="120"/>
      <c r="AJ267" s="121"/>
      <c r="AK267" s="131"/>
      <c r="AL267" s="131"/>
      <c r="AM267" s="120"/>
      <c r="AN267" s="121"/>
      <c r="AO267" s="257"/>
    </row>
    <row r="268" spans="1:41" hidden="1" x14ac:dyDescent="0.3">
      <c r="A268" s="303"/>
      <c r="B268" s="303"/>
      <c r="C268" s="245"/>
      <c r="D268" s="247"/>
      <c r="E268" s="249"/>
      <c r="F268" s="296"/>
      <c r="G268" s="257"/>
      <c r="H268" s="255"/>
      <c r="I268" s="257"/>
      <c r="J268" s="295"/>
      <c r="K268" s="261"/>
      <c r="L268" s="262"/>
      <c r="M268" s="263"/>
      <c r="N268" s="262">
        <f>IF(NOT(ISERROR(MATCH(M268,_xlfn.ANCHORARRAY(H276),0))),L278&amp;"Por favor no seleccionar los criterios de impacto",M268)</f>
        <v>0</v>
      </c>
      <c r="O268" s="261"/>
      <c r="P268" s="262"/>
      <c r="Q268" s="264"/>
      <c r="R268" s="119">
        <v>5</v>
      </c>
      <c r="S268" s="122"/>
      <c r="T268" s="123" t="str">
        <f t="shared" si="375"/>
        <v/>
      </c>
      <c r="U268" s="124"/>
      <c r="V268" s="124"/>
      <c r="W268" s="125" t="str">
        <f t="shared" si="370"/>
        <v/>
      </c>
      <c r="X268" s="124"/>
      <c r="Y268" s="124"/>
      <c r="Z268" s="124"/>
      <c r="AA268" s="126" t="str">
        <f t="shared" si="376"/>
        <v/>
      </c>
      <c r="AB268" s="127" t="str">
        <f t="shared" si="371"/>
        <v/>
      </c>
      <c r="AC268" s="125" t="str">
        <f t="shared" si="372"/>
        <v/>
      </c>
      <c r="AD268" s="127" t="str">
        <f t="shared" si="373"/>
        <v/>
      </c>
      <c r="AE268" s="125" t="str">
        <f t="shared" si="377"/>
        <v/>
      </c>
      <c r="AF268" s="128" t="str">
        <f t="shared" ref="AF268:AF269" si="378">IFERROR(IF(OR(AND(AB268="Muy Baja",AD268="Leve"),AND(AB268="Muy Baja",AD268="Menor"),AND(AB268="Baja",AD268="Leve")),"Bajo",IF(OR(AND(AB268="Muy baja",AD268="Moderado"),AND(AB268="Baja",AD268="Menor"),AND(AB268="Baja",AD268="Moderado"),AND(AB268="Media",AD268="Leve"),AND(AB268="Media",AD268="Menor"),AND(AB268="Media",AD268="Moderado"),AND(AB268="Alta",AD268="Leve"),AND(AB268="Alta",AD268="Menor")),"Moderado",IF(OR(AND(AB268="Muy Baja",AD268="Mayor"),AND(AB268="Baja",AD268="Mayor"),AND(AB268="Media",AD268="Mayor"),AND(AB268="Alta",AD268="Moderado"),AND(AB268="Alta",AD268="Mayor"),AND(AB268="Muy Alta",AD268="Leve"),AND(AB268="Muy Alta",AD268="Menor"),AND(AB268="Muy Alta",AD268="Moderado"),AND(AB268="Muy Alta",AD268="Mayor")),"Alto",IF(OR(AND(AB268="Muy Baja",AD268="Catastrófico"),AND(AB268="Baja",AD268="Catastrófico"),AND(AB268="Media",AD268="Catastrófico"),AND(AB268="Alta",AD268="Catastrófico"),AND(AB268="Muy Alta",AD268="Catastrófico")),"Extremo","")))),"")</f>
        <v/>
      </c>
      <c r="AG268" s="124"/>
      <c r="AH268" s="148"/>
      <c r="AI268" s="120"/>
      <c r="AJ268" s="121"/>
      <c r="AK268" s="131"/>
      <c r="AL268" s="131"/>
      <c r="AM268" s="120"/>
      <c r="AN268" s="121"/>
      <c r="AO268" s="257"/>
    </row>
    <row r="269" spans="1:41" hidden="1" x14ac:dyDescent="0.3">
      <c r="A269" s="303"/>
      <c r="B269" s="303"/>
      <c r="C269" s="246"/>
      <c r="D269" s="247"/>
      <c r="E269" s="250"/>
      <c r="F269" s="296"/>
      <c r="G269" s="257"/>
      <c r="H269" s="256"/>
      <c r="I269" s="257"/>
      <c r="J269" s="295"/>
      <c r="K269" s="261"/>
      <c r="L269" s="262"/>
      <c r="M269" s="263"/>
      <c r="N269" s="262">
        <f>IF(NOT(ISERROR(MATCH(M269,_xlfn.ANCHORARRAY(H277),0))),L279&amp;"Por favor no seleccionar los criterios de impacto",M269)</f>
        <v>0</v>
      </c>
      <c r="O269" s="261"/>
      <c r="P269" s="262"/>
      <c r="Q269" s="264"/>
      <c r="R269" s="119">
        <v>6</v>
      </c>
      <c r="S269" s="122"/>
      <c r="T269" s="123" t="str">
        <f t="shared" si="375"/>
        <v/>
      </c>
      <c r="U269" s="124"/>
      <c r="V269" s="124"/>
      <c r="W269" s="125" t="str">
        <f t="shared" si="370"/>
        <v/>
      </c>
      <c r="X269" s="124"/>
      <c r="Y269" s="124"/>
      <c r="Z269" s="124"/>
      <c r="AA269" s="126" t="str">
        <f t="shared" si="376"/>
        <v/>
      </c>
      <c r="AB269" s="127" t="str">
        <f t="shared" si="371"/>
        <v/>
      </c>
      <c r="AC269" s="125" t="str">
        <f t="shared" si="372"/>
        <v/>
      </c>
      <c r="AD269" s="127" t="str">
        <f t="shared" si="373"/>
        <v/>
      </c>
      <c r="AE269" s="125" t="str">
        <f t="shared" si="377"/>
        <v/>
      </c>
      <c r="AF269" s="128" t="str">
        <f t="shared" si="378"/>
        <v/>
      </c>
      <c r="AG269" s="124"/>
      <c r="AH269" s="148"/>
      <c r="AI269" s="120"/>
      <c r="AJ269" s="121"/>
      <c r="AK269" s="131"/>
      <c r="AL269" s="131"/>
      <c r="AM269" s="120"/>
      <c r="AN269" s="121"/>
      <c r="AO269" s="257"/>
    </row>
    <row r="270" spans="1:41" hidden="1" x14ac:dyDescent="0.3">
      <c r="A270" s="303"/>
      <c r="B270" s="303"/>
      <c r="C270" s="244">
        <v>43</v>
      </c>
      <c r="D270" s="247"/>
      <c r="E270" s="248"/>
      <c r="F270" s="296"/>
      <c r="G270" s="257"/>
      <c r="H270" s="254"/>
      <c r="I270" s="257"/>
      <c r="J270" s="295"/>
      <c r="K270" s="261" t="str">
        <f t="shared" si="268"/>
        <v/>
      </c>
      <c r="L270" s="262" t="str">
        <f>IF(K270="","",IF(K270="Muy Baja",0.2,IF(K270="Baja",0.4,IF(K270="Media",0.6,IF(K270="Alta",0.8,IF(K270="Muy Alta",1,))))))</f>
        <v/>
      </c>
      <c r="M270" s="263"/>
      <c r="N270" s="262">
        <f>IF(NOT(ISERROR(MATCH(M270,'Tabla Impacto'!$B$221:$B$223,0))),'Tabla Impacto'!$F$223&amp;"Por favor no seleccionar los criterios de impacto(Afectación Económica o presupuestal y Pérdida Reputacional)",M270)</f>
        <v>0</v>
      </c>
      <c r="O270" s="261" t="str">
        <f>IF(OR(N270='Tabla Impacto'!$C$11,N270='Tabla Impacto'!$D$11),"Leve",IF(OR(N270='Tabla Impacto'!$C$12,N270='Tabla Impacto'!$D$12),"Menor",IF(OR(N270='Tabla Impacto'!$C$13,N270='Tabla Impacto'!$D$13),"Moderado",IF(OR(N270='Tabla Impacto'!$C$14,N270='Tabla Impacto'!$D$14),"Mayor",IF(OR(N270='Tabla Impacto'!$C$15,N270='Tabla Impacto'!$D$15),"Catastrófico","")))))</f>
        <v/>
      </c>
      <c r="P270" s="262" t="str">
        <f>IF(O270="","",IF(O270="Leve",0.2,IF(O270="Menor",0.4,IF(O270="Moderado",0.6,IF(O270="Mayor",0.8,IF(O270="Catastrófico",1,))))))</f>
        <v/>
      </c>
      <c r="Q270" s="264" t="str">
        <f>IF(OR(AND(K270="Muy Baja",O270="Leve"),AND(K270="Muy Baja",O270="Menor"),AND(K270="Baja",O270="Leve")),"Bajo",IF(OR(AND(K270="Muy baja",O270="Moderado"),AND(K270="Baja",O270="Menor"),AND(K270="Baja",O270="Moderado"),AND(K270="Media",O270="Leve"),AND(K270="Media",O270="Menor"),AND(K270="Media",O270="Moderado"),AND(K270="Alta",O270="Leve"),AND(K270="Alta",O270="Menor")),"Moderado",IF(OR(AND(K270="Muy Baja",O270="Mayor"),AND(K270="Baja",O270="Mayor"),AND(K270="Media",O270="Mayor"),AND(K270="Alta",O270="Moderado"),AND(K270="Alta",O270="Mayor"),AND(K270="Muy Alta",O270="Leve"),AND(K270="Muy Alta",O270="Menor"),AND(K270="Muy Alta",O270="Moderado"),AND(K270="Muy Alta",O270="Mayor")),"Alto",IF(OR(AND(K270="Muy Baja",O270="Catastrófico"),AND(K270="Baja",O270="Catastrófico"),AND(K270="Media",O270="Catastrófico"),AND(K270="Alta",O270="Catastrófico"),AND(K270="Muy Alta",O270="Catastrófico")),"Extremo",""))))</f>
        <v/>
      </c>
      <c r="R270" s="119">
        <v>1</v>
      </c>
      <c r="S270" s="165"/>
      <c r="T270" s="123" t="str">
        <f>IF(OR(U270="Preventivo",U270="Detectivo"),"Probabilidad",IF(U270="Correctivo","Impacto",""))</f>
        <v/>
      </c>
      <c r="U270" s="124"/>
      <c r="V270" s="124"/>
      <c r="W270" s="125" t="str">
        <f>IF(AND(U270="Preventivo",V270="Automático"),"50%",IF(AND(U270="Preventivo",V270="Manual"),"40%",IF(AND(U270="Detectivo",V270="Automático"),"40%",IF(AND(U270="Detectivo",V270="Manual"),"30%",IF(AND(U270="Correctivo",V270="Automático"),"35%",IF(AND(U270="Correctivo",V270="Manual"),"25%",""))))))</f>
        <v/>
      </c>
      <c r="X270" s="124"/>
      <c r="Y270" s="124"/>
      <c r="Z270" s="124"/>
      <c r="AA270" s="126" t="str">
        <f>IFERROR(IF(T270="Probabilidad",(L270-(+L270*W270)),IF(T270="Impacto",L270,"")),"")</f>
        <v/>
      </c>
      <c r="AB270" s="127" t="str">
        <f>IFERROR(IF(AA270="","",IF(AA270&lt;=0.2,"Muy Baja",IF(AA270&lt;=0.4,"Baja",IF(AA270&lt;=0.6,"Media",IF(AA270&lt;=0.8,"Alta","Muy Alta"))))),"")</f>
        <v/>
      </c>
      <c r="AC270" s="125" t="str">
        <f>+AA270</f>
        <v/>
      </c>
      <c r="AD270" s="127" t="str">
        <f>IFERROR(IF(AE270="","",IF(AE270&lt;=0.2,"Leve",IF(AE270&lt;=0.4,"Menor",IF(AE270&lt;=0.6,"Moderado",IF(AE270&lt;=0.8,"Mayor","Catastrófico"))))),"")</f>
        <v/>
      </c>
      <c r="AE270" s="125" t="str">
        <f>IFERROR(IF(T270="Impacto",(P270-(+P270*W270)),IF(T270="Probabilidad",P270,"")),"")</f>
        <v/>
      </c>
      <c r="AF270" s="128" t="str">
        <f>IFERROR(IF(OR(AND(AB270="Muy Baja",AD270="Leve"),AND(AB270="Muy Baja",AD270="Menor"),AND(AB270="Baja",AD270="Leve")),"Bajo",IF(OR(AND(AB270="Muy baja",AD270="Moderado"),AND(AB270="Baja",AD270="Menor"),AND(AB270="Baja",AD270="Moderado"),AND(AB270="Media",AD270="Leve"),AND(AB270="Media",AD270="Menor"),AND(AB270="Media",AD270="Moderado"),AND(AB270="Alta",AD270="Leve"),AND(AB270="Alta",AD270="Menor")),"Moderado",IF(OR(AND(AB270="Muy Baja",AD270="Mayor"),AND(AB270="Baja",AD270="Mayor"),AND(AB270="Media",AD270="Mayor"),AND(AB270="Alta",AD270="Moderado"),AND(AB270="Alta",AD270="Mayor"),AND(AB270="Muy Alta",AD270="Leve"),AND(AB270="Muy Alta",AD270="Menor"),AND(AB270="Muy Alta",AD270="Moderado"),AND(AB270="Muy Alta",AD270="Mayor")),"Alto",IF(OR(AND(AB270="Muy Baja",AD270="Catastrófico"),AND(AB270="Baja",AD270="Catastrófico"),AND(AB270="Media",AD270="Catastrófico"),AND(AB270="Alta",AD270="Catastrófico"),AND(AB270="Muy Alta",AD270="Catastrófico")),"Extremo","")))),"")</f>
        <v/>
      </c>
      <c r="AG270" s="124"/>
      <c r="AH270" s="148"/>
      <c r="AI270" s="120"/>
      <c r="AJ270" s="121"/>
      <c r="AK270" s="131"/>
      <c r="AL270" s="131"/>
      <c r="AM270" s="120"/>
      <c r="AN270" s="121"/>
      <c r="AO270" s="257" t="s">
        <v>230</v>
      </c>
    </row>
    <row r="271" spans="1:41" hidden="1" x14ac:dyDescent="0.3">
      <c r="A271" s="303"/>
      <c r="B271" s="303"/>
      <c r="C271" s="245"/>
      <c r="D271" s="247"/>
      <c r="E271" s="249"/>
      <c r="F271" s="296"/>
      <c r="G271" s="257"/>
      <c r="H271" s="255"/>
      <c r="I271" s="257"/>
      <c r="J271" s="295"/>
      <c r="K271" s="261"/>
      <c r="L271" s="262"/>
      <c r="M271" s="263"/>
      <c r="N271" s="262">
        <f>IF(NOT(ISERROR(MATCH(M271,_xlfn.ANCHORARRAY(H279),0))),L281&amp;"Por favor no seleccionar los criterios de impacto",M271)</f>
        <v>0</v>
      </c>
      <c r="O271" s="261"/>
      <c r="P271" s="262"/>
      <c r="Q271" s="264"/>
      <c r="R271" s="119">
        <v>2</v>
      </c>
      <c r="S271" s="122"/>
      <c r="T271" s="123" t="str">
        <f>IF(OR(U271="Preventivo",U271="Detectivo"),"Probabilidad",IF(U271="Correctivo","Impacto",""))</f>
        <v/>
      </c>
      <c r="U271" s="124"/>
      <c r="V271" s="124"/>
      <c r="W271" s="125" t="str">
        <f t="shared" ref="W271:W275" si="379">IF(AND(U271="Preventivo",V271="Automático"),"50%",IF(AND(U271="Preventivo",V271="Manual"),"40%",IF(AND(U271="Detectivo",V271="Automático"),"40%",IF(AND(U271="Detectivo",V271="Manual"),"30%",IF(AND(U271="Correctivo",V271="Automático"),"35%",IF(AND(U271="Correctivo",V271="Manual"),"25%",""))))))</f>
        <v/>
      </c>
      <c r="X271" s="124"/>
      <c r="Y271" s="124"/>
      <c r="Z271" s="124"/>
      <c r="AA271" s="126" t="str">
        <f>IFERROR(IF(AND(T270="Probabilidad",T271="Probabilidad"),(AC270-(+AC270*W271)),IF(T271="Probabilidad",(L270-(+L270*W271)),IF(T271="Impacto",AC270,""))),"")</f>
        <v/>
      </c>
      <c r="AB271" s="127" t="str">
        <f t="shared" ref="AB271:AB275" si="380">IFERROR(IF(AA271="","",IF(AA271&lt;=0.2,"Muy Baja",IF(AA271&lt;=0.4,"Baja",IF(AA271&lt;=0.6,"Media",IF(AA271&lt;=0.8,"Alta","Muy Alta"))))),"")</f>
        <v/>
      </c>
      <c r="AC271" s="125" t="str">
        <f t="shared" ref="AC271:AC275" si="381">+AA271</f>
        <v/>
      </c>
      <c r="AD271" s="127" t="str">
        <f t="shared" ref="AD271:AD275" si="382">IFERROR(IF(AE271="","",IF(AE271&lt;=0.2,"Leve",IF(AE271&lt;=0.4,"Menor",IF(AE271&lt;=0.6,"Moderado",IF(AE271&lt;=0.8,"Mayor","Catastrófico"))))),"")</f>
        <v/>
      </c>
      <c r="AE271" s="125" t="str">
        <f>IFERROR(IF(AND(T270="Impacto",T271="Impacto"),(AE264-(+AE264*W271)),IF(T271="Impacto",($P$72-(+$P$72*W271)),IF(T271="Probabilidad",AE264,""))),"")</f>
        <v/>
      </c>
      <c r="AF271" s="128" t="str">
        <f t="shared" ref="AF271:AF272" si="383">IFERROR(IF(OR(AND(AB271="Muy Baja",AD271="Leve"),AND(AB271="Muy Baja",AD271="Menor"),AND(AB271="Baja",AD271="Leve")),"Bajo",IF(OR(AND(AB271="Muy baja",AD271="Moderado"),AND(AB271="Baja",AD271="Menor"),AND(AB271="Baja",AD271="Moderado"),AND(AB271="Media",AD271="Leve"),AND(AB271="Media",AD271="Menor"),AND(AB271="Media",AD271="Moderado"),AND(AB271="Alta",AD271="Leve"),AND(AB271="Alta",AD271="Menor")),"Moderado",IF(OR(AND(AB271="Muy Baja",AD271="Mayor"),AND(AB271="Baja",AD271="Mayor"),AND(AB271="Media",AD271="Mayor"),AND(AB271="Alta",AD271="Moderado"),AND(AB271="Alta",AD271="Mayor"),AND(AB271="Muy Alta",AD271="Leve"),AND(AB271="Muy Alta",AD271="Menor"),AND(AB271="Muy Alta",AD271="Moderado"),AND(AB271="Muy Alta",AD271="Mayor")),"Alto",IF(OR(AND(AB271="Muy Baja",AD271="Catastrófico"),AND(AB271="Baja",AD271="Catastrófico"),AND(AB271="Media",AD271="Catastrófico"),AND(AB271="Alta",AD271="Catastrófico"),AND(AB271="Muy Alta",AD271="Catastrófico")),"Extremo","")))),"")</f>
        <v/>
      </c>
      <c r="AG271" s="124"/>
      <c r="AH271" s="148"/>
      <c r="AI271" s="120"/>
      <c r="AJ271" s="121"/>
      <c r="AK271" s="131"/>
      <c r="AL271" s="131"/>
      <c r="AM271" s="120"/>
      <c r="AN271" s="121"/>
      <c r="AO271" s="257"/>
    </row>
    <row r="272" spans="1:41" hidden="1" x14ac:dyDescent="0.3">
      <c r="A272" s="303"/>
      <c r="B272" s="303"/>
      <c r="C272" s="245"/>
      <c r="D272" s="247"/>
      <c r="E272" s="249"/>
      <c r="F272" s="296"/>
      <c r="G272" s="257"/>
      <c r="H272" s="255"/>
      <c r="I272" s="257"/>
      <c r="J272" s="295"/>
      <c r="K272" s="261"/>
      <c r="L272" s="262"/>
      <c r="M272" s="263"/>
      <c r="N272" s="262">
        <f>IF(NOT(ISERROR(MATCH(M272,_xlfn.ANCHORARRAY(H280),0))),L282&amp;"Por favor no seleccionar los criterios de impacto",M272)</f>
        <v>0</v>
      </c>
      <c r="O272" s="261"/>
      <c r="P272" s="262"/>
      <c r="Q272" s="264"/>
      <c r="R272" s="119">
        <v>3</v>
      </c>
      <c r="S272" s="130"/>
      <c r="T272" s="123" t="str">
        <f>IF(OR(U272="Preventivo",U272="Detectivo"),"Probabilidad",IF(U272="Correctivo","Impacto",""))</f>
        <v/>
      </c>
      <c r="U272" s="124"/>
      <c r="V272" s="124"/>
      <c r="W272" s="125" t="str">
        <f t="shared" si="379"/>
        <v/>
      </c>
      <c r="X272" s="124"/>
      <c r="Y272" s="124"/>
      <c r="Z272" s="124"/>
      <c r="AA272" s="126" t="str">
        <f>IFERROR(IF(AND(T271="Probabilidad",T272="Probabilidad"),(AC271-(+AC271*W272)),IF(AND(T271="Impacto",T272="Probabilidad"),(AC270-(+AC270*W272)),IF(T272="Impacto",AC271,""))),"")</f>
        <v/>
      </c>
      <c r="AB272" s="127" t="str">
        <f t="shared" si="380"/>
        <v/>
      </c>
      <c r="AC272" s="125" t="str">
        <f t="shared" si="381"/>
        <v/>
      </c>
      <c r="AD272" s="127" t="str">
        <f t="shared" si="382"/>
        <v/>
      </c>
      <c r="AE272" s="125" t="str">
        <f>IFERROR(IF(AND(T271="Impacto",T272="Impacto"),(AE271-(+AE271*W272)),IF(AND(T271="Probabilidad",T272="Impacto"),(AE270-(+AE270*W272)),IF(T272="Probabilidad",AE271,""))),"")</f>
        <v/>
      </c>
      <c r="AF272" s="128" t="str">
        <f t="shared" si="383"/>
        <v/>
      </c>
      <c r="AG272" s="124"/>
      <c r="AH272" s="148"/>
      <c r="AI272" s="120"/>
      <c r="AJ272" s="121"/>
      <c r="AK272" s="131"/>
      <c r="AL272" s="131"/>
      <c r="AM272" s="120"/>
      <c r="AN272" s="121"/>
      <c r="AO272" s="257"/>
    </row>
    <row r="273" spans="1:41" hidden="1" x14ac:dyDescent="0.3">
      <c r="A273" s="303"/>
      <c r="B273" s="303"/>
      <c r="C273" s="245"/>
      <c r="D273" s="247"/>
      <c r="E273" s="249"/>
      <c r="F273" s="296"/>
      <c r="G273" s="257"/>
      <c r="H273" s="255"/>
      <c r="I273" s="257"/>
      <c r="J273" s="295"/>
      <c r="K273" s="261"/>
      <c r="L273" s="262"/>
      <c r="M273" s="263"/>
      <c r="N273" s="262">
        <f>IF(NOT(ISERROR(MATCH(M273,_xlfn.ANCHORARRAY(H281),0))),L283&amp;"Por favor no seleccionar los criterios de impacto",M273)</f>
        <v>0</v>
      </c>
      <c r="O273" s="261"/>
      <c r="P273" s="262"/>
      <c r="Q273" s="264"/>
      <c r="R273" s="119">
        <v>4</v>
      </c>
      <c r="S273" s="122"/>
      <c r="T273" s="123" t="str">
        <f t="shared" ref="T273:T275" si="384">IF(OR(U273="Preventivo",U273="Detectivo"),"Probabilidad",IF(U273="Correctivo","Impacto",""))</f>
        <v/>
      </c>
      <c r="U273" s="124"/>
      <c r="V273" s="124"/>
      <c r="W273" s="125" t="str">
        <f t="shared" si="379"/>
        <v/>
      </c>
      <c r="X273" s="124"/>
      <c r="Y273" s="124"/>
      <c r="Z273" s="124"/>
      <c r="AA273" s="126" t="str">
        <f t="shared" ref="AA273:AA275" si="385">IFERROR(IF(AND(T272="Probabilidad",T273="Probabilidad"),(AC272-(+AC272*W273)),IF(AND(T272="Impacto",T273="Probabilidad"),(AC271-(+AC271*W273)),IF(T273="Impacto",AC272,""))),"")</f>
        <v/>
      </c>
      <c r="AB273" s="127" t="str">
        <f t="shared" si="380"/>
        <v/>
      </c>
      <c r="AC273" s="125" t="str">
        <f t="shared" si="381"/>
        <v/>
      </c>
      <c r="AD273" s="127" t="str">
        <f t="shared" si="382"/>
        <v/>
      </c>
      <c r="AE273" s="125" t="str">
        <f t="shared" ref="AE273:AE275" si="386">IFERROR(IF(AND(T272="Impacto",T273="Impacto"),(AE272-(+AE272*W273)),IF(AND(T272="Probabilidad",T273="Impacto"),(AE271-(+AE271*W273)),IF(T273="Probabilidad",AE272,""))),"")</f>
        <v/>
      </c>
      <c r="AF273" s="128" t="str">
        <f>IFERROR(IF(OR(AND(AB273="Muy Baja",AD273="Leve"),AND(AB273="Muy Baja",AD273="Menor"),AND(AB273="Baja",AD273="Leve")),"Bajo",IF(OR(AND(AB273="Muy baja",AD273="Moderado"),AND(AB273="Baja",AD273="Menor"),AND(AB273="Baja",AD273="Moderado"),AND(AB273="Media",AD273="Leve"),AND(AB273="Media",AD273="Menor"),AND(AB273="Media",AD273="Moderado"),AND(AB273="Alta",AD273="Leve"),AND(AB273="Alta",AD273="Menor")),"Moderado",IF(OR(AND(AB273="Muy Baja",AD273="Mayor"),AND(AB273="Baja",AD273="Mayor"),AND(AB273="Media",AD273="Mayor"),AND(AB273="Alta",AD273="Moderado"),AND(AB273="Alta",AD273="Mayor"),AND(AB273="Muy Alta",AD273="Leve"),AND(AB273="Muy Alta",AD273="Menor"),AND(AB273="Muy Alta",AD273="Moderado"),AND(AB273="Muy Alta",AD273="Mayor")),"Alto",IF(OR(AND(AB273="Muy Baja",AD273="Catastrófico"),AND(AB273="Baja",AD273="Catastrófico"),AND(AB273="Media",AD273="Catastrófico"),AND(AB273="Alta",AD273="Catastrófico"),AND(AB273="Muy Alta",AD273="Catastrófico")),"Extremo","")))),"")</f>
        <v/>
      </c>
      <c r="AG273" s="124"/>
      <c r="AH273" s="148"/>
      <c r="AI273" s="120"/>
      <c r="AJ273" s="121"/>
      <c r="AK273" s="131"/>
      <c r="AL273" s="131"/>
      <c r="AM273" s="120"/>
      <c r="AN273" s="121"/>
      <c r="AO273" s="257"/>
    </row>
    <row r="274" spans="1:41" hidden="1" x14ac:dyDescent="0.3">
      <c r="A274" s="303"/>
      <c r="B274" s="303"/>
      <c r="C274" s="245"/>
      <c r="D274" s="247"/>
      <c r="E274" s="249"/>
      <c r="F274" s="296"/>
      <c r="G274" s="257"/>
      <c r="H274" s="255"/>
      <c r="I274" s="257"/>
      <c r="J274" s="295"/>
      <c r="K274" s="261"/>
      <c r="L274" s="262"/>
      <c r="M274" s="263"/>
      <c r="N274" s="262">
        <f>IF(NOT(ISERROR(MATCH(M274,_xlfn.ANCHORARRAY(H282),0))),L284&amp;"Por favor no seleccionar los criterios de impacto",M274)</f>
        <v>0</v>
      </c>
      <c r="O274" s="261"/>
      <c r="P274" s="262"/>
      <c r="Q274" s="264"/>
      <c r="R274" s="119">
        <v>5</v>
      </c>
      <c r="S274" s="122"/>
      <c r="T274" s="123" t="str">
        <f t="shared" si="384"/>
        <v/>
      </c>
      <c r="U274" s="124"/>
      <c r="V274" s="124"/>
      <c r="W274" s="125" t="str">
        <f t="shared" si="379"/>
        <v/>
      </c>
      <c r="X274" s="124"/>
      <c r="Y274" s="124"/>
      <c r="Z274" s="124"/>
      <c r="AA274" s="126" t="str">
        <f t="shared" si="385"/>
        <v/>
      </c>
      <c r="AB274" s="127" t="str">
        <f t="shared" si="380"/>
        <v/>
      </c>
      <c r="AC274" s="125" t="str">
        <f t="shared" si="381"/>
        <v/>
      </c>
      <c r="AD274" s="127" t="str">
        <f t="shared" si="382"/>
        <v/>
      </c>
      <c r="AE274" s="125" t="str">
        <f t="shared" si="386"/>
        <v/>
      </c>
      <c r="AF274" s="128" t="str">
        <f t="shared" ref="AF274:AF275" si="387">IFERROR(IF(OR(AND(AB274="Muy Baja",AD274="Leve"),AND(AB274="Muy Baja",AD274="Menor"),AND(AB274="Baja",AD274="Leve")),"Bajo",IF(OR(AND(AB274="Muy baja",AD274="Moderado"),AND(AB274="Baja",AD274="Menor"),AND(AB274="Baja",AD274="Moderado"),AND(AB274="Media",AD274="Leve"),AND(AB274="Media",AD274="Menor"),AND(AB274="Media",AD274="Moderado"),AND(AB274="Alta",AD274="Leve"),AND(AB274="Alta",AD274="Menor")),"Moderado",IF(OR(AND(AB274="Muy Baja",AD274="Mayor"),AND(AB274="Baja",AD274="Mayor"),AND(AB274="Media",AD274="Mayor"),AND(AB274="Alta",AD274="Moderado"),AND(AB274="Alta",AD274="Mayor"),AND(AB274="Muy Alta",AD274="Leve"),AND(AB274="Muy Alta",AD274="Menor"),AND(AB274="Muy Alta",AD274="Moderado"),AND(AB274="Muy Alta",AD274="Mayor")),"Alto",IF(OR(AND(AB274="Muy Baja",AD274="Catastrófico"),AND(AB274="Baja",AD274="Catastrófico"),AND(AB274="Media",AD274="Catastrófico"),AND(AB274="Alta",AD274="Catastrófico"),AND(AB274="Muy Alta",AD274="Catastrófico")),"Extremo","")))),"")</f>
        <v/>
      </c>
      <c r="AG274" s="124"/>
      <c r="AH274" s="148"/>
      <c r="AI274" s="120"/>
      <c r="AJ274" s="121"/>
      <c r="AK274" s="131"/>
      <c r="AL274" s="131"/>
      <c r="AM274" s="120"/>
      <c r="AN274" s="121"/>
      <c r="AO274" s="257"/>
    </row>
    <row r="275" spans="1:41" hidden="1" x14ac:dyDescent="0.3">
      <c r="A275" s="303"/>
      <c r="B275" s="303"/>
      <c r="C275" s="246"/>
      <c r="D275" s="247"/>
      <c r="E275" s="250"/>
      <c r="F275" s="296"/>
      <c r="G275" s="257"/>
      <c r="H275" s="256"/>
      <c r="I275" s="257"/>
      <c r="J275" s="295"/>
      <c r="K275" s="261"/>
      <c r="L275" s="262"/>
      <c r="M275" s="263"/>
      <c r="N275" s="262">
        <f>IF(NOT(ISERROR(MATCH(M275,_xlfn.ANCHORARRAY(H283),0))),L285&amp;"Por favor no seleccionar los criterios de impacto",M275)</f>
        <v>0</v>
      </c>
      <c r="O275" s="261"/>
      <c r="P275" s="262"/>
      <c r="Q275" s="264"/>
      <c r="R275" s="119">
        <v>6</v>
      </c>
      <c r="S275" s="122"/>
      <c r="T275" s="123" t="str">
        <f t="shared" si="384"/>
        <v/>
      </c>
      <c r="U275" s="124"/>
      <c r="V275" s="124"/>
      <c r="W275" s="125" t="str">
        <f t="shared" si="379"/>
        <v/>
      </c>
      <c r="X275" s="124"/>
      <c r="Y275" s="124"/>
      <c r="Z275" s="124"/>
      <c r="AA275" s="126" t="str">
        <f t="shared" si="385"/>
        <v/>
      </c>
      <c r="AB275" s="127" t="str">
        <f t="shared" si="380"/>
        <v/>
      </c>
      <c r="AC275" s="125" t="str">
        <f t="shared" si="381"/>
        <v/>
      </c>
      <c r="AD275" s="127" t="str">
        <f t="shared" si="382"/>
        <v/>
      </c>
      <c r="AE275" s="125" t="str">
        <f t="shared" si="386"/>
        <v/>
      </c>
      <c r="AF275" s="128" t="str">
        <f t="shared" si="387"/>
        <v/>
      </c>
      <c r="AG275" s="124"/>
      <c r="AH275" s="148"/>
      <c r="AI275" s="120"/>
      <c r="AJ275" s="121"/>
      <c r="AK275" s="131"/>
      <c r="AL275" s="131"/>
      <c r="AM275" s="120"/>
      <c r="AN275" s="121"/>
      <c r="AO275" s="257"/>
    </row>
    <row r="276" spans="1:41" hidden="1" x14ac:dyDescent="0.3">
      <c r="A276" s="297"/>
      <c r="B276" s="297"/>
      <c r="C276" s="244">
        <v>44</v>
      </c>
      <c r="D276" s="247"/>
      <c r="E276" s="248"/>
      <c r="F276" s="296"/>
      <c r="G276" s="257"/>
      <c r="H276" s="254"/>
      <c r="I276" s="257"/>
      <c r="J276" s="295"/>
      <c r="K276" s="261" t="str">
        <f t="shared" ref="K276:K288" si="388">IF(J276&lt;=0,"",IF(J276&lt;=2,"Muy Baja",IF(J276&lt;=24,"Baja",IF(J276&lt;=500,"Media",IF(J276&lt;=5000,"Alta","Muy Alta")))))</f>
        <v/>
      </c>
      <c r="L276" s="262" t="str">
        <f>IF(K276="","",IF(K276="Muy Baja",0.2,IF(K276="Baja",0.4,IF(K276="Media",0.6,IF(K276="Alta",0.8,IF(K276="Muy Alta",1,))))))</f>
        <v/>
      </c>
      <c r="M276" s="263"/>
      <c r="N276" s="262">
        <f>IF(NOT(ISERROR(MATCH(M276,'Tabla Impacto'!$B$221:$B$223,0))),'Tabla Impacto'!$F$223&amp;"Por favor no seleccionar los criterios de impacto(Afectación Económica o presupuestal y Pérdida Reputacional)",M276)</f>
        <v>0</v>
      </c>
      <c r="O276" s="261" t="str">
        <f>IF(OR(N276='Tabla Impacto'!$C$11,N276='Tabla Impacto'!$D$11),"Leve",IF(OR(N276='Tabla Impacto'!$C$12,N276='Tabla Impacto'!$D$12),"Menor",IF(OR(N276='Tabla Impacto'!$C$13,N276='Tabla Impacto'!$D$13),"Moderado",IF(OR(N276='Tabla Impacto'!$C$14,N276='Tabla Impacto'!$D$14),"Mayor",IF(OR(N276='Tabla Impacto'!$C$15,N276='Tabla Impacto'!$D$15),"Catastrófico","")))))</f>
        <v/>
      </c>
      <c r="P276" s="262" t="str">
        <f>IF(O276="","",IF(O276="Leve",0.2,IF(O276="Menor",0.4,IF(O276="Moderado",0.6,IF(O276="Mayor",0.8,IF(O276="Catastrófico",1,))))))</f>
        <v/>
      </c>
      <c r="Q276" s="264" t="str">
        <f>IF(OR(AND(K276="Muy Baja",O276="Leve"),AND(K276="Muy Baja",O276="Menor"),AND(K276="Baja",O276="Leve")),"Bajo",IF(OR(AND(K276="Muy baja",O276="Moderado"),AND(K276="Baja",O276="Menor"),AND(K276="Baja",O276="Moderado"),AND(K276="Media",O276="Leve"),AND(K276="Media",O276="Menor"),AND(K276="Media",O276="Moderado"),AND(K276="Alta",O276="Leve"),AND(K276="Alta",O276="Menor")),"Moderado",IF(OR(AND(K276="Muy Baja",O276="Mayor"),AND(K276="Baja",O276="Mayor"),AND(K276="Media",O276="Mayor"),AND(K276="Alta",O276="Moderado"),AND(K276="Alta",O276="Mayor"),AND(K276="Muy Alta",O276="Leve"),AND(K276="Muy Alta",O276="Menor"),AND(K276="Muy Alta",O276="Moderado"),AND(K276="Muy Alta",O276="Mayor")),"Alto",IF(OR(AND(K276="Muy Baja",O276="Catastrófico"),AND(K276="Baja",O276="Catastrófico"),AND(K276="Media",O276="Catastrófico"),AND(K276="Alta",O276="Catastrófico"),AND(K276="Muy Alta",O276="Catastrófico")),"Extremo",""))))</f>
        <v/>
      </c>
      <c r="R276" s="119">
        <v>1</v>
      </c>
      <c r="S276" s="122"/>
      <c r="T276" s="123" t="str">
        <f>IF(OR(U276="Preventivo",U276="Detectivo"),"Probabilidad",IF(U276="Correctivo","Impacto",""))</f>
        <v/>
      </c>
      <c r="U276" s="124"/>
      <c r="V276" s="124"/>
      <c r="W276" s="125" t="str">
        <f>IF(AND(U276="Preventivo",V276="Automático"),"50%",IF(AND(U276="Preventivo",V276="Manual"),"40%",IF(AND(U276="Detectivo",V276="Automático"),"40%",IF(AND(U276="Detectivo",V276="Manual"),"30%",IF(AND(U276="Correctivo",V276="Automático"),"35%",IF(AND(U276="Correctivo",V276="Manual"),"25%",""))))))</f>
        <v/>
      </c>
      <c r="X276" s="124"/>
      <c r="Y276" s="124"/>
      <c r="Z276" s="124"/>
      <c r="AA276" s="126" t="str">
        <f>IFERROR(IF(T276="Probabilidad",(L276-(+L276*W276)),IF(T276="Impacto",L276,"")),"")</f>
        <v/>
      </c>
      <c r="AB276" s="127" t="str">
        <f>IFERROR(IF(AA276="","",IF(AA276&lt;=0.2,"Muy Baja",IF(AA276&lt;=0.4,"Baja",IF(AA276&lt;=0.6,"Media",IF(AA276&lt;=0.8,"Alta","Muy Alta"))))),"")</f>
        <v/>
      </c>
      <c r="AC276" s="125" t="str">
        <f>+AA276</f>
        <v/>
      </c>
      <c r="AD276" s="127" t="str">
        <f>IFERROR(IF(AE276="","",IF(AE276&lt;=0.2,"Leve",IF(AE276&lt;=0.4,"Menor",IF(AE276&lt;=0.6,"Moderado",IF(AE276&lt;=0.8,"Mayor","Catastrófico"))))),"")</f>
        <v/>
      </c>
      <c r="AE276" s="125" t="str">
        <f>IFERROR(IF(T276="Impacto",(P276-(+P276*W276)),IF(T276="Probabilidad",P276,"")),"")</f>
        <v/>
      </c>
      <c r="AF276" s="128" t="str">
        <f>IFERROR(IF(OR(AND(AB276="Muy Baja",AD276="Leve"),AND(AB276="Muy Baja",AD276="Menor"),AND(AB276="Baja",AD276="Leve")),"Bajo",IF(OR(AND(AB276="Muy baja",AD276="Moderado"),AND(AB276="Baja",AD276="Menor"),AND(AB276="Baja",AD276="Moderado"),AND(AB276="Media",AD276="Leve"),AND(AB276="Media",AD276="Menor"),AND(AB276="Media",AD276="Moderado"),AND(AB276="Alta",AD276="Leve"),AND(AB276="Alta",AD276="Menor")),"Moderado",IF(OR(AND(AB276="Muy Baja",AD276="Mayor"),AND(AB276="Baja",AD276="Mayor"),AND(AB276="Media",AD276="Mayor"),AND(AB276="Alta",AD276="Moderado"),AND(AB276="Alta",AD276="Mayor"),AND(AB276="Muy Alta",AD276="Leve"),AND(AB276="Muy Alta",AD276="Menor"),AND(AB276="Muy Alta",AD276="Moderado"),AND(AB276="Muy Alta",AD276="Mayor")),"Alto",IF(OR(AND(AB276="Muy Baja",AD276="Catastrófico"),AND(AB276="Baja",AD276="Catastrófico"),AND(AB276="Media",AD276="Catastrófico"),AND(AB276="Alta",AD276="Catastrófico"),AND(AB276="Muy Alta",AD276="Catastrófico")),"Extremo","")))),"")</f>
        <v/>
      </c>
      <c r="AG276" s="124"/>
      <c r="AH276" s="148"/>
      <c r="AI276" s="120"/>
      <c r="AJ276" s="121"/>
      <c r="AK276" s="129"/>
      <c r="AL276" s="131"/>
      <c r="AM276" s="120"/>
      <c r="AN276" s="121"/>
      <c r="AO276" s="257" t="s">
        <v>230</v>
      </c>
    </row>
    <row r="277" spans="1:41" hidden="1" x14ac:dyDescent="0.3">
      <c r="A277" s="297"/>
      <c r="B277" s="297"/>
      <c r="C277" s="245"/>
      <c r="D277" s="247"/>
      <c r="E277" s="249"/>
      <c r="F277" s="296"/>
      <c r="G277" s="257"/>
      <c r="H277" s="255"/>
      <c r="I277" s="257"/>
      <c r="J277" s="295"/>
      <c r="K277" s="261"/>
      <c r="L277" s="262"/>
      <c r="M277" s="263"/>
      <c r="N277" s="262">
        <f>IF(NOT(ISERROR(MATCH(M277,_xlfn.ANCHORARRAY(H285),0))),L287&amp;"Por favor no seleccionar los criterios de impacto",M277)</f>
        <v>0</v>
      </c>
      <c r="O277" s="261"/>
      <c r="P277" s="262"/>
      <c r="Q277" s="264"/>
      <c r="R277" s="119">
        <v>2</v>
      </c>
      <c r="S277" s="122"/>
      <c r="T277" s="123" t="str">
        <f>IF(OR(U277="Preventivo",U277="Detectivo"),"Probabilidad",IF(U277="Correctivo","Impacto",""))</f>
        <v/>
      </c>
      <c r="U277" s="124"/>
      <c r="V277" s="124"/>
      <c r="W277" s="125" t="str">
        <f t="shared" ref="W277:W281" si="389">IF(AND(U277="Preventivo",V277="Automático"),"50%",IF(AND(U277="Preventivo",V277="Manual"),"40%",IF(AND(U277="Detectivo",V277="Automático"),"40%",IF(AND(U277="Detectivo",V277="Manual"),"30%",IF(AND(U277="Correctivo",V277="Automático"),"35%",IF(AND(U277="Correctivo",V277="Manual"),"25%",""))))))</f>
        <v/>
      </c>
      <c r="X277" s="124"/>
      <c r="Y277" s="124"/>
      <c r="Z277" s="124"/>
      <c r="AA277" s="126" t="str">
        <f>IFERROR(IF(AND(T276="Probabilidad",T277="Probabilidad"),(AC276-(+AC276*W277)),IF(T277="Probabilidad",(L276-(+L276*W277)),IF(T277="Impacto",AC276,""))),"")</f>
        <v/>
      </c>
      <c r="AB277" s="127" t="str">
        <f t="shared" ref="AB277:AB281" si="390">IFERROR(IF(AA277="","",IF(AA277&lt;=0.2,"Muy Baja",IF(AA277&lt;=0.4,"Baja",IF(AA277&lt;=0.6,"Media",IF(AA277&lt;=0.8,"Alta","Muy Alta"))))),"")</f>
        <v/>
      </c>
      <c r="AC277" s="125" t="str">
        <f t="shared" ref="AC277:AC281" si="391">+AA277</f>
        <v/>
      </c>
      <c r="AD277" s="127" t="str">
        <f t="shared" ref="AD277:AD281" si="392">IFERROR(IF(AE277="","",IF(AE277&lt;=0.2,"Leve",IF(AE277&lt;=0.4,"Menor",IF(AE277&lt;=0.6,"Moderado",IF(AE277&lt;=0.8,"Mayor","Catastrófico"))))),"")</f>
        <v/>
      </c>
      <c r="AE277" s="125" t="str">
        <f>IFERROR(IF(AND(T276="Impacto",T277="Impacto"),(AE270-(+AE270*W277)),IF(T277="Impacto",($P$72-(+$P$72*W277)),IF(T277="Probabilidad",AE270,""))),"")</f>
        <v/>
      </c>
      <c r="AF277" s="128" t="str">
        <f t="shared" ref="AF277:AF278" si="393">IFERROR(IF(OR(AND(AB277="Muy Baja",AD277="Leve"),AND(AB277="Muy Baja",AD277="Menor"),AND(AB277="Baja",AD277="Leve")),"Bajo",IF(OR(AND(AB277="Muy baja",AD277="Moderado"),AND(AB277="Baja",AD277="Menor"),AND(AB277="Baja",AD277="Moderado"),AND(AB277="Media",AD277="Leve"),AND(AB277="Media",AD277="Menor"),AND(AB277="Media",AD277="Moderado"),AND(AB277="Alta",AD277="Leve"),AND(AB277="Alta",AD277="Menor")),"Moderado",IF(OR(AND(AB277="Muy Baja",AD277="Mayor"),AND(AB277="Baja",AD277="Mayor"),AND(AB277="Media",AD277="Mayor"),AND(AB277="Alta",AD277="Moderado"),AND(AB277="Alta",AD277="Mayor"),AND(AB277="Muy Alta",AD277="Leve"),AND(AB277="Muy Alta",AD277="Menor"),AND(AB277="Muy Alta",AD277="Moderado"),AND(AB277="Muy Alta",AD277="Mayor")),"Alto",IF(OR(AND(AB277="Muy Baja",AD277="Catastrófico"),AND(AB277="Baja",AD277="Catastrófico"),AND(AB277="Media",AD277="Catastrófico"),AND(AB277="Alta",AD277="Catastrófico"),AND(AB277="Muy Alta",AD277="Catastrófico")),"Extremo","")))),"")</f>
        <v/>
      </c>
      <c r="AG277" s="124"/>
      <c r="AH277" s="148"/>
      <c r="AI277" s="120"/>
      <c r="AJ277" s="121"/>
      <c r="AK277" s="129"/>
      <c r="AL277" s="131"/>
      <c r="AM277" s="120"/>
      <c r="AN277" s="121"/>
      <c r="AO277" s="257"/>
    </row>
    <row r="278" spans="1:41" hidden="1" x14ac:dyDescent="0.3">
      <c r="A278" s="297"/>
      <c r="B278" s="297"/>
      <c r="C278" s="245"/>
      <c r="D278" s="247"/>
      <c r="E278" s="249"/>
      <c r="F278" s="296"/>
      <c r="G278" s="257"/>
      <c r="H278" s="255"/>
      <c r="I278" s="257"/>
      <c r="J278" s="295"/>
      <c r="K278" s="261"/>
      <c r="L278" s="262"/>
      <c r="M278" s="263"/>
      <c r="N278" s="262">
        <f>IF(NOT(ISERROR(MATCH(M278,_xlfn.ANCHORARRAY(H286),0))),L288&amp;"Por favor no seleccionar los criterios de impacto",M278)</f>
        <v>0</v>
      </c>
      <c r="O278" s="261"/>
      <c r="P278" s="262"/>
      <c r="Q278" s="264"/>
      <c r="R278" s="119">
        <v>3</v>
      </c>
      <c r="S278" s="130"/>
      <c r="T278" s="123" t="str">
        <f>IF(OR(U278="Preventivo",U278="Detectivo"),"Probabilidad",IF(U278="Correctivo","Impacto",""))</f>
        <v/>
      </c>
      <c r="U278" s="124"/>
      <c r="V278" s="124"/>
      <c r="W278" s="125" t="str">
        <f t="shared" si="389"/>
        <v/>
      </c>
      <c r="X278" s="124"/>
      <c r="Y278" s="124"/>
      <c r="Z278" s="124"/>
      <c r="AA278" s="126" t="str">
        <f>IFERROR(IF(AND(T277="Probabilidad",T278="Probabilidad"),(AC277-(+AC277*W278)),IF(AND(T277="Impacto",T278="Probabilidad"),(AC276-(+AC276*W278)),IF(T278="Impacto",AC277,""))),"")</f>
        <v/>
      </c>
      <c r="AB278" s="127" t="str">
        <f t="shared" si="390"/>
        <v/>
      </c>
      <c r="AC278" s="125" t="str">
        <f t="shared" si="391"/>
        <v/>
      </c>
      <c r="AD278" s="127" t="str">
        <f t="shared" si="392"/>
        <v/>
      </c>
      <c r="AE278" s="125" t="str">
        <f>IFERROR(IF(AND(T277="Impacto",T278="Impacto"),(AE277-(+AE277*W278)),IF(AND(T277="Probabilidad",T278="Impacto"),(AE276-(+AE276*W278)),IF(T278="Probabilidad",AE277,""))),"")</f>
        <v/>
      </c>
      <c r="AF278" s="128" t="str">
        <f t="shared" si="393"/>
        <v/>
      </c>
      <c r="AG278" s="124"/>
      <c r="AH278" s="148"/>
      <c r="AI278" s="120"/>
      <c r="AJ278" s="121"/>
      <c r="AK278" s="129"/>
      <c r="AL278" s="131"/>
      <c r="AM278" s="120"/>
      <c r="AN278" s="121"/>
      <c r="AO278" s="257"/>
    </row>
    <row r="279" spans="1:41" hidden="1" x14ac:dyDescent="0.3">
      <c r="A279" s="297"/>
      <c r="B279" s="297"/>
      <c r="C279" s="245"/>
      <c r="D279" s="247"/>
      <c r="E279" s="249"/>
      <c r="F279" s="296"/>
      <c r="G279" s="257"/>
      <c r="H279" s="255"/>
      <c r="I279" s="257"/>
      <c r="J279" s="295"/>
      <c r="K279" s="261"/>
      <c r="L279" s="262"/>
      <c r="M279" s="263"/>
      <c r="N279" s="262">
        <f>IF(NOT(ISERROR(MATCH(M279,_xlfn.ANCHORARRAY(H287),0))),L289&amp;"Por favor no seleccionar los criterios de impacto",M279)</f>
        <v>0</v>
      </c>
      <c r="O279" s="261"/>
      <c r="P279" s="262"/>
      <c r="Q279" s="264"/>
      <c r="R279" s="119">
        <v>4</v>
      </c>
      <c r="S279" s="122"/>
      <c r="T279" s="123" t="str">
        <f t="shared" ref="T279:T281" si="394">IF(OR(U279="Preventivo",U279="Detectivo"),"Probabilidad",IF(U279="Correctivo","Impacto",""))</f>
        <v/>
      </c>
      <c r="U279" s="124"/>
      <c r="V279" s="124"/>
      <c r="W279" s="125" t="str">
        <f t="shared" si="389"/>
        <v/>
      </c>
      <c r="X279" s="124"/>
      <c r="Y279" s="124"/>
      <c r="Z279" s="124"/>
      <c r="AA279" s="126" t="str">
        <f t="shared" ref="AA279:AA281" si="395">IFERROR(IF(AND(T278="Probabilidad",T279="Probabilidad"),(AC278-(+AC278*W279)),IF(AND(T278="Impacto",T279="Probabilidad"),(AC277-(+AC277*W279)),IF(T279="Impacto",AC278,""))),"")</f>
        <v/>
      </c>
      <c r="AB279" s="127" t="str">
        <f t="shared" si="390"/>
        <v/>
      </c>
      <c r="AC279" s="125" t="str">
        <f t="shared" si="391"/>
        <v/>
      </c>
      <c r="AD279" s="127" t="str">
        <f t="shared" si="392"/>
        <v/>
      </c>
      <c r="AE279" s="125" t="str">
        <f t="shared" ref="AE279:AE281" si="396">IFERROR(IF(AND(T278="Impacto",T279="Impacto"),(AE278-(+AE278*W279)),IF(AND(T278="Probabilidad",T279="Impacto"),(AE277-(+AE277*W279)),IF(T279="Probabilidad",AE278,""))),"")</f>
        <v/>
      </c>
      <c r="AF279" s="128" t="str">
        <f>IFERROR(IF(OR(AND(AB279="Muy Baja",AD279="Leve"),AND(AB279="Muy Baja",AD279="Menor"),AND(AB279="Baja",AD279="Leve")),"Bajo",IF(OR(AND(AB279="Muy baja",AD279="Moderado"),AND(AB279="Baja",AD279="Menor"),AND(AB279="Baja",AD279="Moderado"),AND(AB279="Media",AD279="Leve"),AND(AB279="Media",AD279="Menor"),AND(AB279="Media",AD279="Moderado"),AND(AB279="Alta",AD279="Leve"),AND(AB279="Alta",AD279="Menor")),"Moderado",IF(OR(AND(AB279="Muy Baja",AD279="Mayor"),AND(AB279="Baja",AD279="Mayor"),AND(AB279="Media",AD279="Mayor"),AND(AB279="Alta",AD279="Moderado"),AND(AB279="Alta",AD279="Mayor"),AND(AB279="Muy Alta",AD279="Leve"),AND(AB279="Muy Alta",AD279="Menor"),AND(AB279="Muy Alta",AD279="Moderado"),AND(AB279="Muy Alta",AD279="Mayor")),"Alto",IF(OR(AND(AB279="Muy Baja",AD279="Catastrófico"),AND(AB279="Baja",AD279="Catastrófico"),AND(AB279="Media",AD279="Catastrófico"),AND(AB279="Alta",AD279="Catastrófico"),AND(AB279="Muy Alta",AD279="Catastrófico")),"Extremo","")))),"")</f>
        <v/>
      </c>
      <c r="AG279" s="124"/>
      <c r="AH279" s="148"/>
      <c r="AI279" s="120"/>
      <c r="AJ279" s="121"/>
      <c r="AK279" s="131"/>
      <c r="AL279" s="131"/>
      <c r="AM279" s="120"/>
      <c r="AN279" s="121"/>
      <c r="AO279" s="257"/>
    </row>
    <row r="280" spans="1:41" hidden="1" x14ac:dyDescent="0.3">
      <c r="A280" s="297"/>
      <c r="B280" s="297"/>
      <c r="C280" s="245"/>
      <c r="D280" s="247"/>
      <c r="E280" s="249"/>
      <c r="F280" s="296"/>
      <c r="G280" s="257"/>
      <c r="H280" s="255"/>
      <c r="I280" s="257"/>
      <c r="J280" s="295"/>
      <c r="K280" s="261"/>
      <c r="L280" s="262"/>
      <c r="M280" s="263"/>
      <c r="N280" s="262">
        <f>IF(NOT(ISERROR(MATCH(M280,_xlfn.ANCHORARRAY(H288),0))),L290&amp;"Por favor no seleccionar los criterios de impacto",M280)</f>
        <v>0</v>
      </c>
      <c r="O280" s="261"/>
      <c r="P280" s="262"/>
      <c r="Q280" s="264"/>
      <c r="R280" s="119">
        <v>5</v>
      </c>
      <c r="S280" s="122"/>
      <c r="T280" s="123" t="str">
        <f t="shared" si="394"/>
        <v/>
      </c>
      <c r="U280" s="124"/>
      <c r="V280" s="124"/>
      <c r="W280" s="125" t="str">
        <f t="shared" si="389"/>
        <v/>
      </c>
      <c r="X280" s="124"/>
      <c r="Y280" s="124"/>
      <c r="Z280" s="124"/>
      <c r="AA280" s="126" t="str">
        <f t="shared" si="395"/>
        <v/>
      </c>
      <c r="AB280" s="127" t="str">
        <f t="shared" si="390"/>
        <v/>
      </c>
      <c r="AC280" s="125" t="str">
        <f t="shared" si="391"/>
        <v/>
      </c>
      <c r="AD280" s="127" t="str">
        <f t="shared" si="392"/>
        <v/>
      </c>
      <c r="AE280" s="125" t="str">
        <f t="shared" si="396"/>
        <v/>
      </c>
      <c r="AF280" s="128" t="str">
        <f t="shared" ref="AF280:AF281" si="397">IFERROR(IF(OR(AND(AB280="Muy Baja",AD280="Leve"),AND(AB280="Muy Baja",AD280="Menor"),AND(AB280="Baja",AD280="Leve")),"Bajo",IF(OR(AND(AB280="Muy baja",AD280="Moderado"),AND(AB280="Baja",AD280="Menor"),AND(AB280="Baja",AD280="Moderado"),AND(AB280="Media",AD280="Leve"),AND(AB280="Media",AD280="Menor"),AND(AB280="Media",AD280="Moderado"),AND(AB280="Alta",AD280="Leve"),AND(AB280="Alta",AD280="Menor")),"Moderado",IF(OR(AND(AB280="Muy Baja",AD280="Mayor"),AND(AB280="Baja",AD280="Mayor"),AND(AB280="Media",AD280="Mayor"),AND(AB280="Alta",AD280="Moderado"),AND(AB280="Alta",AD280="Mayor"),AND(AB280="Muy Alta",AD280="Leve"),AND(AB280="Muy Alta",AD280="Menor"),AND(AB280="Muy Alta",AD280="Moderado"),AND(AB280="Muy Alta",AD280="Mayor")),"Alto",IF(OR(AND(AB280="Muy Baja",AD280="Catastrófico"),AND(AB280="Baja",AD280="Catastrófico"),AND(AB280="Media",AD280="Catastrófico"),AND(AB280="Alta",AD280="Catastrófico"),AND(AB280="Muy Alta",AD280="Catastrófico")),"Extremo","")))),"")</f>
        <v/>
      </c>
      <c r="AG280" s="124"/>
      <c r="AH280" s="148"/>
      <c r="AI280" s="120"/>
      <c r="AJ280" s="121"/>
      <c r="AK280" s="131"/>
      <c r="AL280" s="131"/>
      <c r="AM280" s="120"/>
      <c r="AN280" s="121"/>
      <c r="AO280" s="257"/>
    </row>
    <row r="281" spans="1:41" hidden="1" x14ac:dyDescent="0.3">
      <c r="A281" s="297"/>
      <c r="B281" s="297"/>
      <c r="C281" s="246"/>
      <c r="D281" s="247"/>
      <c r="E281" s="250"/>
      <c r="F281" s="296"/>
      <c r="G281" s="257"/>
      <c r="H281" s="256"/>
      <c r="I281" s="257"/>
      <c r="J281" s="295"/>
      <c r="K281" s="261"/>
      <c r="L281" s="262"/>
      <c r="M281" s="263"/>
      <c r="N281" s="262">
        <f>IF(NOT(ISERROR(MATCH(M281,_xlfn.ANCHORARRAY(H289),0))),L291&amp;"Por favor no seleccionar los criterios de impacto",M281)</f>
        <v>0</v>
      </c>
      <c r="O281" s="261"/>
      <c r="P281" s="262"/>
      <c r="Q281" s="264"/>
      <c r="R281" s="119">
        <v>6</v>
      </c>
      <c r="S281" s="122"/>
      <c r="T281" s="123" t="str">
        <f t="shared" si="394"/>
        <v/>
      </c>
      <c r="U281" s="124"/>
      <c r="V281" s="124"/>
      <c r="W281" s="125" t="str">
        <f t="shared" si="389"/>
        <v/>
      </c>
      <c r="X281" s="124"/>
      <c r="Y281" s="124"/>
      <c r="Z281" s="124"/>
      <c r="AA281" s="126" t="str">
        <f t="shared" si="395"/>
        <v/>
      </c>
      <c r="AB281" s="127" t="str">
        <f t="shared" si="390"/>
        <v/>
      </c>
      <c r="AC281" s="125" t="str">
        <f t="shared" si="391"/>
        <v/>
      </c>
      <c r="AD281" s="127" t="str">
        <f t="shared" si="392"/>
        <v/>
      </c>
      <c r="AE281" s="125" t="str">
        <f t="shared" si="396"/>
        <v/>
      </c>
      <c r="AF281" s="128" t="str">
        <f t="shared" si="397"/>
        <v/>
      </c>
      <c r="AG281" s="124"/>
      <c r="AH281" s="148"/>
      <c r="AI281" s="120"/>
      <c r="AJ281" s="121"/>
      <c r="AK281" s="131"/>
      <c r="AL281" s="131"/>
      <c r="AM281" s="120"/>
      <c r="AN281" s="121"/>
      <c r="AO281" s="257"/>
    </row>
    <row r="282" spans="1:41" hidden="1" x14ac:dyDescent="0.3">
      <c r="A282" s="297"/>
      <c r="B282" s="297"/>
      <c r="C282" s="244">
        <v>45</v>
      </c>
      <c r="D282" s="247"/>
      <c r="E282" s="248"/>
      <c r="F282" s="296"/>
      <c r="G282" s="257"/>
      <c r="H282" s="254"/>
      <c r="I282" s="257"/>
      <c r="J282" s="295"/>
      <c r="K282" s="261" t="str">
        <f t="shared" ref="K282" si="398">IF(J282&lt;=0,"",IF(J282&lt;=2,"Muy Baja",IF(J282&lt;=24,"Baja",IF(J282&lt;=500,"Media",IF(J282&lt;=5000,"Alta","Muy Alta")))))</f>
        <v/>
      </c>
      <c r="L282" s="262" t="str">
        <f>IF(K282="","",IF(K282="Muy Baja",0.2,IF(K282="Baja",0.4,IF(K282="Media",0.6,IF(K282="Alta",0.8,IF(K282="Muy Alta",1,))))))</f>
        <v/>
      </c>
      <c r="M282" s="263"/>
      <c r="N282" s="262">
        <f>IF(NOT(ISERROR(MATCH(M282,'Tabla Impacto'!$B$221:$B$223,0))),'Tabla Impacto'!$F$223&amp;"Por favor no seleccionar los criterios de impacto(Afectación Económica o presupuestal y Pérdida Reputacional)",M282)</f>
        <v>0</v>
      </c>
      <c r="O282" s="261" t="str">
        <f>IF(OR(N282='Tabla Impacto'!$C$11,N282='Tabla Impacto'!$D$11),"Leve",IF(OR(N282='Tabla Impacto'!$C$12,N282='Tabla Impacto'!$D$12),"Menor",IF(OR(N282='Tabla Impacto'!$C$13,N282='Tabla Impacto'!$D$13),"Moderado",IF(OR(N282='Tabla Impacto'!$C$14,N282='Tabla Impacto'!$D$14),"Mayor",IF(OR(N282='Tabla Impacto'!$C$15,N282='Tabla Impacto'!$D$15),"Catastrófico","")))))</f>
        <v/>
      </c>
      <c r="P282" s="262" t="str">
        <f>IF(O282="","",IF(O282="Leve",0.2,IF(O282="Menor",0.4,IF(O282="Moderado",0.6,IF(O282="Mayor",0.8,IF(O282="Catastrófico",1,))))))</f>
        <v/>
      </c>
      <c r="Q282" s="264" t="str">
        <f>IF(OR(AND(K282="Muy Baja",O282="Leve"),AND(K282="Muy Baja",O282="Menor"),AND(K282="Baja",O282="Leve")),"Bajo",IF(OR(AND(K282="Muy baja",O282="Moderado"),AND(K282="Baja",O282="Menor"),AND(K282="Baja",O282="Moderado"),AND(K282="Media",O282="Leve"),AND(K282="Media",O282="Menor"),AND(K282="Media",O282="Moderado"),AND(K282="Alta",O282="Leve"),AND(K282="Alta",O282="Menor")),"Moderado",IF(OR(AND(K282="Muy Baja",O282="Mayor"),AND(K282="Baja",O282="Mayor"),AND(K282="Media",O282="Mayor"),AND(K282="Alta",O282="Moderado"),AND(K282="Alta",O282="Mayor"),AND(K282="Muy Alta",O282="Leve"),AND(K282="Muy Alta",O282="Menor"),AND(K282="Muy Alta",O282="Moderado"),AND(K282="Muy Alta",O282="Mayor")),"Alto",IF(OR(AND(K282="Muy Baja",O282="Catastrófico"),AND(K282="Baja",O282="Catastrófico"),AND(K282="Media",O282="Catastrófico"),AND(K282="Alta",O282="Catastrófico"),AND(K282="Muy Alta",O282="Catastrófico")),"Extremo",""))))</f>
        <v/>
      </c>
      <c r="R282" s="119">
        <v>1</v>
      </c>
      <c r="S282" s="122"/>
      <c r="T282" s="123" t="str">
        <f>IF(OR(U282="Preventivo",U282="Detectivo"),"Probabilidad",IF(U282="Correctivo","Impacto",""))</f>
        <v/>
      </c>
      <c r="U282" s="124"/>
      <c r="V282" s="124"/>
      <c r="W282" s="125" t="str">
        <f>IF(AND(U282="Preventivo",V282="Automático"),"50%",IF(AND(U282="Preventivo",V282="Manual"),"40%",IF(AND(U282="Detectivo",V282="Automático"),"40%",IF(AND(U282="Detectivo",V282="Manual"),"30%",IF(AND(U282="Correctivo",V282="Automático"),"35%",IF(AND(U282="Correctivo",V282="Manual"),"25%",""))))))</f>
        <v/>
      </c>
      <c r="X282" s="124"/>
      <c r="Y282" s="124"/>
      <c r="Z282" s="124"/>
      <c r="AA282" s="126" t="str">
        <f>IFERROR(IF(T282="Probabilidad",(L282-(+L282*W282)),IF(T282="Impacto",L282,"")),"")</f>
        <v/>
      </c>
      <c r="AB282" s="127" t="str">
        <f>IFERROR(IF(AA282="","",IF(AA282&lt;=0.2,"Muy Baja",IF(AA282&lt;=0.4,"Baja",IF(AA282&lt;=0.6,"Media",IF(AA282&lt;=0.8,"Alta","Muy Alta"))))),"")</f>
        <v/>
      </c>
      <c r="AC282" s="125" t="str">
        <f>+AA282</f>
        <v/>
      </c>
      <c r="AD282" s="127" t="str">
        <f>IFERROR(IF(AE282="","",IF(AE282&lt;=0.2,"Leve",IF(AE282&lt;=0.4,"Menor",IF(AE282&lt;=0.6,"Moderado",IF(AE282&lt;=0.8,"Mayor","Catastrófico"))))),"")</f>
        <v/>
      </c>
      <c r="AE282" s="125" t="str">
        <f>IFERROR(IF(T282="Impacto",(P282-(+P282*W282)),IF(T282="Probabilidad",P282,"")),"")</f>
        <v/>
      </c>
      <c r="AF282" s="128" t="str">
        <f>IFERROR(IF(OR(AND(AB282="Muy Baja",AD282="Leve"),AND(AB282="Muy Baja",AD282="Menor"),AND(AB282="Baja",AD282="Leve")),"Bajo",IF(OR(AND(AB282="Muy baja",AD282="Moderado"),AND(AB282="Baja",AD282="Menor"),AND(AB282="Baja",AD282="Moderado"),AND(AB282="Media",AD282="Leve"),AND(AB282="Media",AD282="Menor"),AND(AB282="Media",AD282="Moderado"),AND(AB282="Alta",AD282="Leve"),AND(AB282="Alta",AD282="Menor")),"Moderado",IF(OR(AND(AB282="Muy Baja",AD282="Mayor"),AND(AB282="Baja",AD282="Mayor"),AND(AB282="Media",AD282="Mayor"),AND(AB282="Alta",AD282="Moderado"),AND(AB282="Alta",AD282="Mayor"),AND(AB282="Muy Alta",AD282="Leve"),AND(AB282="Muy Alta",AD282="Menor"),AND(AB282="Muy Alta",AD282="Moderado"),AND(AB282="Muy Alta",AD282="Mayor")),"Alto",IF(OR(AND(AB282="Muy Baja",AD282="Catastrófico"),AND(AB282="Baja",AD282="Catastrófico"),AND(AB282="Media",AD282="Catastrófico"),AND(AB282="Alta",AD282="Catastrófico"),AND(AB282="Muy Alta",AD282="Catastrófico")),"Extremo","")))),"")</f>
        <v/>
      </c>
      <c r="AG282" s="124"/>
      <c r="AH282" s="148"/>
      <c r="AI282" s="120"/>
      <c r="AJ282" s="121"/>
      <c r="AK282" s="129"/>
      <c r="AL282" s="131"/>
      <c r="AM282" s="120"/>
      <c r="AN282" s="121"/>
      <c r="AO282" s="257" t="s">
        <v>230</v>
      </c>
    </row>
    <row r="283" spans="1:41" hidden="1" x14ac:dyDescent="0.3">
      <c r="A283" s="297"/>
      <c r="B283" s="297"/>
      <c r="C283" s="245"/>
      <c r="D283" s="247"/>
      <c r="E283" s="249"/>
      <c r="F283" s="296"/>
      <c r="G283" s="257"/>
      <c r="H283" s="255"/>
      <c r="I283" s="257"/>
      <c r="J283" s="295"/>
      <c r="K283" s="261"/>
      <c r="L283" s="262"/>
      <c r="M283" s="263"/>
      <c r="N283" s="262">
        <f>IF(NOT(ISERROR(MATCH(M283,_xlfn.ANCHORARRAY(H291),0))),L293&amp;"Por favor no seleccionar los criterios de impacto",M283)</f>
        <v>0</v>
      </c>
      <c r="O283" s="261"/>
      <c r="P283" s="262"/>
      <c r="Q283" s="264"/>
      <c r="R283" s="119">
        <v>2</v>
      </c>
      <c r="S283" s="122"/>
      <c r="T283" s="123" t="str">
        <f>IF(OR(U283="Preventivo",U283="Detectivo"),"Probabilidad",IF(U283="Correctivo","Impacto",""))</f>
        <v/>
      </c>
      <c r="U283" s="124"/>
      <c r="V283" s="124"/>
      <c r="W283" s="125" t="str">
        <f t="shared" ref="W283:W287" si="399">IF(AND(U283="Preventivo",V283="Automático"),"50%",IF(AND(U283="Preventivo",V283="Manual"),"40%",IF(AND(U283="Detectivo",V283="Automático"),"40%",IF(AND(U283="Detectivo",V283="Manual"),"30%",IF(AND(U283="Correctivo",V283="Automático"),"35%",IF(AND(U283="Correctivo",V283="Manual"),"25%",""))))))</f>
        <v/>
      </c>
      <c r="X283" s="124"/>
      <c r="Y283" s="124"/>
      <c r="Z283" s="124"/>
      <c r="AA283" s="126" t="str">
        <f>IFERROR(IF(AND(T282="Probabilidad",T283="Probabilidad"),(AC282-(+AC282*W283)),IF(T283="Probabilidad",(L282-(+L282*W283)),IF(T283="Impacto",AC282,""))),"")</f>
        <v/>
      </c>
      <c r="AB283" s="127" t="str">
        <f t="shared" ref="AB283:AB287" si="400">IFERROR(IF(AA283="","",IF(AA283&lt;=0.2,"Muy Baja",IF(AA283&lt;=0.4,"Baja",IF(AA283&lt;=0.6,"Media",IF(AA283&lt;=0.8,"Alta","Muy Alta"))))),"")</f>
        <v/>
      </c>
      <c r="AC283" s="125" t="str">
        <f t="shared" ref="AC283:AC287" si="401">+AA283</f>
        <v/>
      </c>
      <c r="AD283" s="127" t="str">
        <f t="shared" ref="AD283:AD287" si="402">IFERROR(IF(AE283="","",IF(AE283&lt;=0.2,"Leve",IF(AE283&lt;=0.4,"Menor",IF(AE283&lt;=0.6,"Moderado",IF(AE283&lt;=0.8,"Mayor","Catastrófico"))))),"")</f>
        <v/>
      </c>
      <c r="AE283" s="125" t="str">
        <f>IFERROR(IF(AND(T282="Impacto",T283="Impacto"),(AE276-(+AE276*W283)),IF(T283="Impacto",($P$72-(+$P$72*W283)),IF(T283="Probabilidad",AE276,""))),"")</f>
        <v/>
      </c>
      <c r="AF283" s="128" t="str">
        <f t="shared" ref="AF283:AF284" si="403">IFERROR(IF(OR(AND(AB283="Muy Baja",AD283="Leve"),AND(AB283="Muy Baja",AD283="Menor"),AND(AB283="Baja",AD283="Leve")),"Bajo",IF(OR(AND(AB283="Muy baja",AD283="Moderado"),AND(AB283="Baja",AD283="Menor"),AND(AB283="Baja",AD283="Moderado"),AND(AB283="Media",AD283="Leve"),AND(AB283="Media",AD283="Menor"),AND(AB283="Media",AD283="Moderado"),AND(AB283="Alta",AD283="Leve"),AND(AB283="Alta",AD283="Menor")),"Moderado",IF(OR(AND(AB283="Muy Baja",AD283="Mayor"),AND(AB283="Baja",AD283="Mayor"),AND(AB283="Media",AD283="Mayor"),AND(AB283="Alta",AD283="Moderado"),AND(AB283="Alta",AD283="Mayor"),AND(AB283="Muy Alta",AD283="Leve"),AND(AB283="Muy Alta",AD283="Menor"),AND(AB283="Muy Alta",AD283="Moderado"),AND(AB283="Muy Alta",AD283="Mayor")),"Alto",IF(OR(AND(AB283="Muy Baja",AD283="Catastrófico"),AND(AB283="Baja",AD283="Catastrófico"),AND(AB283="Media",AD283="Catastrófico"),AND(AB283="Alta",AD283="Catastrófico"),AND(AB283="Muy Alta",AD283="Catastrófico")),"Extremo","")))),"")</f>
        <v/>
      </c>
      <c r="AG283" s="124"/>
      <c r="AH283" s="148"/>
      <c r="AI283" s="120"/>
      <c r="AJ283" s="121"/>
      <c r="AK283" s="131"/>
      <c r="AL283" s="131"/>
      <c r="AM283" s="120"/>
      <c r="AN283" s="121"/>
      <c r="AO283" s="257"/>
    </row>
    <row r="284" spans="1:41" hidden="1" x14ac:dyDescent="0.3">
      <c r="A284" s="297"/>
      <c r="B284" s="297"/>
      <c r="C284" s="245"/>
      <c r="D284" s="247"/>
      <c r="E284" s="249"/>
      <c r="F284" s="296"/>
      <c r="G284" s="257"/>
      <c r="H284" s="255"/>
      <c r="I284" s="257"/>
      <c r="J284" s="295"/>
      <c r="K284" s="261"/>
      <c r="L284" s="262"/>
      <c r="M284" s="263"/>
      <c r="N284" s="262">
        <f>IF(NOT(ISERROR(MATCH(M284,_xlfn.ANCHORARRAY(H292),0))),#REF!&amp;"Por favor no seleccionar los criterios de impacto",M284)</f>
        <v>0</v>
      </c>
      <c r="O284" s="261"/>
      <c r="P284" s="262"/>
      <c r="Q284" s="264"/>
      <c r="R284" s="119">
        <v>3</v>
      </c>
      <c r="S284" s="130"/>
      <c r="T284" s="123" t="str">
        <f>IF(OR(U284="Preventivo",U284="Detectivo"),"Probabilidad",IF(U284="Correctivo","Impacto",""))</f>
        <v/>
      </c>
      <c r="U284" s="124"/>
      <c r="V284" s="124"/>
      <c r="W284" s="125" t="str">
        <f t="shared" si="399"/>
        <v/>
      </c>
      <c r="X284" s="124"/>
      <c r="Y284" s="124"/>
      <c r="Z284" s="124"/>
      <c r="AA284" s="126" t="str">
        <f>IFERROR(IF(AND(T283="Probabilidad",T284="Probabilidad"),(AC283-(+AC283*W284)),IF(AND(T283="Impacto",T284="Probabilidad"),(AC282-(+AC282*W284)),IF(T284="Impacto",AC283,""))),"")</f>
        <v/>
      </c>
      <c r="AB284" s="127" t="str">
        <f t="shared" si="400"/>
        <v/>
      </c>
      <c r="AC284" s="125" t="str">
        <f t="shared" si="401"/>
        <v/>
      </c>
      <c r="AD284" s="127" t="str">
        <f t="shared" si="402"/>
        <v/>
      </c>
      <c r="AE284" s="125" t="str">
        <f>IFERROR(IF(AND(T283="Impacto",T284="Impacto"),(AE283-(+AE283*W284)),IF(AND(T283="Probabilidad",T284="Impacto"),(AE282-(+AE282*W284)),IF(T284="Probabilidad",AE283,""))),"")</f>
        <v/>
      </c>
      <c r="AF284" s="128" t="str">
        <f t="shared" si="403"/>
        <v/>
      </c>
      <c r="AG284" s="124"/>
      <c r="AH284" s="148"/>
      <c r="AI284" s="120"/>
      <c r="AJ284" s="121"/>
      <c r="AK284" s="131"/>
      <c r="AL284" s="131"/>
      <c r="AM284" s="120"/>
      <c r="AN284" s="121"/>
      <c r="AO284" s="257"/>
    </row>
    <row r="285" spans="1:41" hidden="1" x14ac:dyDescent="0.3">
      <c r="A285" s="297"/>
      <c r="B285" s="297"/>
      <c r="C285" s="245"/>
      <c r="D285" s="247"/>
      <c r="E285" s="249"/>
      <c r="F285" s="296"/>
      <c r="G285" s="257"/>
      <c r="H285" s="255"/>
      <c r="I285" s="257"/>
      <c r="J285" s="295"/>
      <c r="K285" s="261"/>
      <c r="L285" s="262"/>
      <c r="M285" s="263"/>
      <c r="N285" s="262">
        <f>IF(NOT(ISERROR(MATCH(M285,_xlfn.ANCHORARRAY(H293),0))),#REF!&amp;"Por favor no seleccionar los criterios de impacto",M285)</f>
        <v>0</v>
      </c>
      <c r="O285" s="261"/>
      <c r="P285" s="262"/>
      <c r="Q285" s="264"/>
      <c r="R285" s="119">
        <v>4</v>
      </c>
      <c r="S285" s="122"/>
      <c r="T285" s="123" t="str">
        <f t="shared" ref="T285:T287" si="404">IF(OR(U285="Preventivo",U285="Detectivo"),"Probabilidad",IF(U285="Correctivo","Impacto",""))</f>
        <v/>
      </c>
      <c r="U285" s="124"/>
      <c r="V285" s="124"/>
      <c r="W285" s="125" t="str">
        <f t="shared" si="399"/>
        <v/>
      </c>
      <c r="X285" s="124"/>
      <c r="Y285" s="124"/>
      <c r="Z285" s="124"/>
      <c r="AA285" s="126" t="str">
        <f t="shared" ref="AA285:AA287" si="405">IFERROR(IF(AND(T284="Probabilidad",T285="Probabilidad"),(AC284-(+AC284*W285)),IF(AND(T284="Impacto",T285="Probabilidad"),(AC283-(+AC283*W285)),IF(T285="Impacto",AC284,""))),"")</f>
        <v/>
      </c>
      <c r="AB285" s="127" t="str">
        <f t="shared" si="400"/>
        <v/>
      </c>
      <c r="AC285" s="125" t="str">
        <f t="shared" si="401"/>
        <v/>
      </c>
      <c r="AD285" s="127" t="str">
        <f t="shared" si="402"/>
        <v/>
      </c>
      <c r="AE285" s="125" t="str">
        <f t="shared" ref="AE285:AE287" si="406">IFERROR(IF(AND(T284="Impacto",T285="Impacto"),(AE284-(+AE284*W285)),IF(AND(T284="Probabilidad",T285="Impacto"),(AE283-(+AE283*W285)),IF(T285="Probabilidad",AE284,""))),"")</f>
        <v/>
      </c>
      <c r="AF285" s="128" t="str">
        <f>IFERROR(IF(OR(AND(AB285="Muy Baja",AD285="Leve"),AND(AB285="Muy Baja",AD285="Menor"),AND(AB285="Baja",AD285="Leve")),"Bajo",IF(OR(AND(AB285="Muy baja",AD285="Moderado"),AND(AB285="Baja",AD285="Menor"),AND(AB285="Baja",AD285="Moderado"),AND(AB285="Media",AD285="Leve"),AND(AB285="Media",AD285="Menor"),AND(AB285="Media",AD285="Moderado"),AND(AB285="Alta",AD285="Leve"),AND(AB285="Alta",AD285="Menor")),"Moderado",IF(OR(AND(AB285="Muy Baja",AD285="Mayor"),AND(AB285="Baja",AD285="Mayor"),AND(AB285="Media",AD285="Mayor"),AND(AB285="Alta",AD285="Moderado"),AND(AB285="Alta",AD285="Mayor"),AND(AB285="Muy Alta",AD285="Leve"),AND(AB285="Muy Alta",AD285="Menor"),AND(AB285="Muy Alta",AD285="Moderado"),AND(AB285="Muy Alta",AD285="Mayor")),"Alto",IF(OR(AND(AB285="Muy Baja",AD285="Catastrófico"),AND(AB285="Baja",AD285="Catastrófico"),AND(AB285="Media",AD285="Catastrófico"),AND(AB285="Alta",AD285="Catastrófico"),AND(AB285="Muy Alta",AD285="Catastrófico")),"Extremo","")))),"")</f>
        <v/>
      </c>
      <c r="AG285" s="124"/>
      <c r="AH285" s="148"/>
      <c r="AI285" s="120"/>
      <c r="AJ285" s="121"/>
      <c r="AK285" s="129"/>
      <c r="AL285" s="131"/>
      <c r="AM285" s="120"/>
      <c r="AN285" s="121"/>
      <c r="AO285" s="257"/>
    </row>
    <row r="286" spans="1:41" hidden="1" x14ac:dyDescent="0.3">
      <c r="A286" s="297"/>
      <c r="B286" s="297"/>
      <c r="C286" s="245"/>
      <c r="D286" s="247"/>
      <c r="E286" s="249"/>
      <c r="F286" s="296"/>
      <c r="G286" s="257"/>
      <c r="H286" s="255"/>
      <c r="I286" s="257"/>
      <c r="J286" s="295"/>
      <c r="K286" s="261"/>
      <c r="L286" s="262"/>
      <c r="M286" s="263"/>
      <c r="N286" s="262">
        <f>IF(NOT(ISERROR(MATCH(M286,_xlfn.ANCHORARRAY(#REF!),0))),#REF!&amp;"Por favor no seleccionar los criterios de impacto",M286)</f>
        <v>0</v>
      </c>
      <c r="O286" s="261"/>
      <c r="P286" s="262"/>
      <c r="Q286" s="264"/>
      <c r="R286" s="119">
        <v>5</v>
      </c>
      <c r="S286" s="122"/>
      <c r="T286" s="123" t="str">
        <f t="shared" si="404"/>
        <v/>
      </c>
      <c r="U286" s="124"/>
      <c r="V286" s="124"/>
      <c r="W286" s="125" t="str">
        <f t="shared" si="399"/>
        <v/>
      </c>
      <c r="X286" s="124"/>
      <c r="Y286" s="124"/>
      <c r="Z286" s="124"/>
      <c r="AA286" s="126" t="str">
        <f t="shared" si="405"/>
        <v/>
      </c>
      <c r="AB286" s="127" t="str">
        <f t="shared" si="400"/>
        <v/>
      </c>
      <c r="AC286" s="125" t="str">
        <f t="shared" si="401"/>
        <v/>
      </c>
      <c r="AD286" s="127" t="str">
        <f t="shared" si="402"/>
        <v/>
      </c>
      <c r="AE286" s="125" t="str">
        <f t="shared" si="406"/>
        <v/>
      </c>
      <c r="AF286" s="128" t="str">
        <f t="shared" ref="AF286:AF287" si="407">IFERROR(IF(OR(AND(AB286="Muy Baja",AD286="Leve"),AND(AB286="Muy Baja",AD286="Menor"),AND(AB286="Baja",AD286="Leve")),"Bajo",IF(OR(AND(AB286="Muy baja",AD286="Moderado"),AND(AB286="Baja",AD286="Menor"),AND(AB286="Baja",AD286="Moderado"),AND(AB286="Media",AD286="Leve"),AND(AB286="Media",AD286="Menor"),AND(AB286="Media",AD286="Moderado"),AND(AB286="Alta",AD286="Leve"),AND(AB286="Alta",AD286="Menor")),"Moderado",IF(OR(AND(AB286="Muy Baja",AD286="Mayor"),AND(AB286="Baja",AD286="Mayor"),AND(AB286="Media",AD286="Mayor"),AND(AB286="Alta",AD286="Moderado"),AND(AB286="Alta",AD286="Mayor"),AND(AB286="Muy Alta",AD286="Leve"),AND(AB286="Muy Alta",AD286="Menor"),AND(AB286="Muy Alta",AD286="Moderado"),AND(AB286="Muy Alta",AD286="Mayor")),"Alto",IF(OR(AND(AB286="Muy Baja",AD286="Catastrófico"),AND(AB286="Baja",AD286="Catastrófico"),AND(AB286="Media",AD286="Catastrófico"),AND(AB286="Alta",AD286="Catastrófico"),AND(AB286="Muy Alta",AD286="Catastrófico")),"Extremo","")))),"")</f>
        <v/>
      </c>
      <c r="AG286" s="124"/>
      <c r="AH286" s="148"/>
      <c r="AI286" s="120"/>
      <c r="AJ286" s="121"/>
      <c r="AK286" s="131"/>
      <c r="AL286" s="131"/>
      <c r="AM286" s="120"/>
      <c r="AN286" s="121"/>
      <c r="AO286" s="257"/>
    </row>
    <row r="287" spans="1:41" hidden="1" x14ac:dyDescent="0.3">
      <c r="A287" s="297"/>
      <c r="B287" s="297"/>
      <c r="C287" s="246"/>
      <c r="D287" s="247"/>
      <c r="E287" s="250"/>
      <c r="F287" s="296"/>
      <c r="G287" s="257"/>
      <c r="H287" s="256"/>
      <c r="I287" s="257"/>
      <c r="J287" s="295"/>
      <c r="K287" s="261"/>
      <c r="L287" s="262"/>
      <c r="M287" s="263"/>
      <c r="N287" s="262">
        <f>IF(NOT(ISERROR(MATCH(M287,_xlfn.ANCHORARRAY(#REF!),0))),#REF!&amp;"Por favor no seleccionar los criterios de impacto",M287)</f>
        <v>0</v>
      </c>
      <c r="O287" s="261"/>
      <c r="P287" s="262"/>
      <c r="Q287" s="264"/>
      <c r="R287" s="119">
        <v>6</v>
      </c>
      <c r="S287" s="122"/>
      <c r="T287" s="123" t="str">
        <f t="shared" si="404"/>
        <v/>
      </c>
      <c r="U287" s="124"/>
      <c r="V287" s="124"/>
      <c r="W287" s="125" t="str">
        <f t="shared" si="399"/>
        <v/>
      </c>
      <c r="X287" s="124"/>
      <c r="Y287" s="124"/>
      <c r="Z287" s="124"/>
      <c r="AA287" s="126" t="str">
        <f t="shared" si="405"/>
        <v/>
      </c>
      <c r="AB287" s="127" t="str">
        <f t="shared" si="400"/>
        <v/>
      </c>
      <c r="AC287" s="125" t="str">
        <f t="shared" si="401"/>
        <v/>
      </c>
      <c r="AD287" s="127" t="str">
        <f t="shared" si="402"/>
        <v/>
      </c>
      <c r="AE287" s="125" t="str">
        <f t="shared" si="406"/>
        <v/>
      </c>
      <c r="AF287" s="128" t="str">
        <f t="shared" si="407"/>
        <v/>
      </c>
      <c r="AG287" s="124"/>
      <c r="AH287" s="148"/>
      <c r="AI287" s="120"/>
      <c r="AJ287" s="121"/>
      <c r="AK287" s="131"/>
      <c r="AL287" s="131"/>
      <c r="AM287" s="120"/>
      <c r="AN287" s="121"/>
      <c r="AO287" s="257"/>
    </row>
    <row r="288" spans="1:41" hidden="1" x14ac:dyDescent="0.3">
      <c r="A288" s="297"/>
      <c r="B288" s="297"/>
      <c r="C288" s="244">
        <v>46</v>
      </c>
      <c r="D288" s="247"/>
      <c r="E288" s="248"/>
      <c r="F288" s="296"/>
      <c r="G288" s="257"/>
      <c r="H288" s="254"/>
      <c r="I288" s="257"/>
      <c r="J288" s="295"/>
      <c r="K288" s="261" t="str">
        <f t="shared" si="388"/>
        <v/>
      </c>
      <c r="L288" s="262" t="str">
        <f>IF(K288="","",IF(K288="Muy Baja",0.2,IF(K288="Baja",0.4,IF(K288="Media",0.6,IF(K288="Alta",0.8,IF(K288="Muy Alta",1,))))))</f>
        <v/>
      </c>
      <c r="M288" s="263"/>
      <c r="N288" s="262">
        <f>IF(NOT(ISERROR(MATCH(M288,'Tabla Impacto'!$B$221:$B$223,0))),'Tabla Impacto'!$F$223&amp;"Por favor no seleccionar los criterios de impacto(Afectación Económica o presupuestal y Pérdida Reputacional)",M288)</f>
        <v>0</v>
      </c>
      <c r="O288" s="261" t="str">
        <f>IF(OR(N288='Tabla Impacto'!$C$11,N288='Tabla Impacto'!$D$11),"Leve",IF(OR(N288='Tabla Impacto'!$C$12,N288='Tabla Impacto'!$D$12),"Menor",IF(OR(N288='Tabla Impacto'!$C$13,N288='Tabla Impacto'!$D$13),"Moderado",IF(OR(N288='Tabla Impacto'!$C$14,N288='Tabla Impacto'!$D$14),"Mayor",IF(OR(N288='Tabla Impacto'!$C$15,N288='Tabla Impacto'!$D$15),"Catastrófico","")))))</f>
        <v/>
      </c>
      <c r="P288" s="262" t="str">
        <f>IF(O288="","",IF(O288="Leve",0.2,IF(O288="Menor",0.4,IF(O288="Moderado",0.6,IF(O288="Mayor",0.8,IF(O288="Catastrófico",1,))))))</f>
        <v/>
      </c>
      <c r="Q288" s="264" t="str">
        <f>IF(OR(AND(K288="Muy Baja",O288="Leve"),AND(K288="Muy Baja",O288="Menor"),AND(K288="Baja",O288="Leve")),"Bajo",IF(OR(AND(K288="Muy baja",O288="Moderado"),AND(K288="Baja",O288="Menor"),AND(K288="Baja",O288="Moderado"),AND(K288="Media",O288="Leve"),AND(K288="Media",O288="Menor"),AND(K288="Media",O288="Moderado"),AND(K288="Alta",O288="Leve"),AND(K288="Alta",O288="Menor")),"Moderado",IF(OR(AND(K288="Muy Baja",O288="Mayor"),AND(K288="Baja",O288="Mayor"),AND(K288="Media",O288="Mayor"),AND(K288="Alta",O288="Moderado"),AND(K288="Alta",O288="Mayor"),AND(K288="Muy Alta",O288="Leve"),AND(K288="Muy Alta",O288="Menor"),AND(K288="Muy Alta",O288="Moderado"),AND(K288="Muy Alta",O288="Mayor")),"Alto",IF(OR(AND(K288="Muy Baja",O288="Catastrófico"),AND(K288="Baja",O288="Catastrófico"),AND(K288="Media",O288="Catastrófico"),AND(K288="Alta",O288="Catastrófico"),AND(K288="Muy Alta",O288="Catastrófico")),"Extremo",""))))</f>
        <v/>
      </c>
      <c r="R288" s="119">
        <v>1</v>
      </c>
      <c r="S288" s="122"/>
      <c r="T288" s="123" t="str">
        <f>IF(OR(U288="Preventivo",U288="Detectivo"),"Probabilidad",IF(U288="Correctivo","Impacto",""))</f>
        <v/>
      </c>
      <c r="U288" s="124"/>
      <c r="V288" s="124"/>
      <c r="W288" s="125" t="str">
        <f>IF(AND(U288="Preventivo",V288="Automático"),"50%",IF(AND(U288="Preventivo",V288="Manual"),"40%",IF(AND(U288="Detectivo",V288="Automático"),"40%",IF(AND(U288="Detectivo",V288="Manual"),"30%",IF(AND(U288="Correctivo",V288="Automático"),"35%",IF(AND(U288="Correctivo",V288="Manual"),"25%",""))))))</f>
        <v/>
      </c>
      <c r="X288" s="124"/>
      <c r="Y288" s="124"/>
      <c r="Z288" s="124"/>
      <c r="AA288" s="126" t="str">
        <f>IFERROR(IF(T288="Probabilidad",(L288-(+L288*W288)),IF(T288="Impacto",L288,"")),"")</f>
        <v/>
      </c>
      <c r="AB288" s="127" t="str">
        <f>IFERROR(IF(AA288="","",IF(AA288&lt;=0.2,"Muy Baja",IF(AA288&lt;=0.4,"Baja",IF(AA288&lt;=0.6,"Media",IF(AA288&lt;=0.8,"Alta","Muy Alta"))))),"")</f>
        <v/>
      </c>
      <c r="AC288" s="125" t="str">
        <f>+AA288</f>
        <v/>
      </c>
      <c r="AD288" s="127" t="str">
        <f>IFERROR(IF(AE288="","",IF(AE288&lt;=0.2,"Leve",IF(AE288&lt;=0.4,"Menor",IF(AE288&lt;=0.6,"Moderado",IF(AE288&lt;=0.8,"Mayor","Catastrófico"))))),"")</f>
        <v/>
      </c>
      <c r="AE288" s="125" t="str">
        <f>IFERROR(IF(T288="Impacto",(P288-(+P288*W288)),IF(T288="Probabilidad",P288,"")),"")</f>
        <v/>
      </c>
      <c r="AF288" s="128" t="str">
        <f>IFERROR(IF(OR(AND(AB288="Muy Baja",AD288="Leve"),AND(AB288="Muy Baja",AD288="Menor"),AND(AB288="Baja",AD288="Leve")),"Bajo",IF(OR(AND(AB288="Muy baja",AD288="Moderado"),AND(AB288="Baja",AD288="Menor"),AND(AB288="Baja",AD288="Moderado"),AND(AB288="Media",AD288="Leve"),AND(AB288="Media",AD288="Menor"),AND(AB288="Media",AD288="Moderado"),AND(AB288="Alta",AD288="Leve"),AND(AB288="Alta",AD288="Menor")),"Moderado",IF(OR(AND(AB288="Muy Baja",AD288="Mayor"),AND(AB288="Baja",AD288="Mayor"),AND(AB288="Media",AD288="Mayor"),AND(AB288="Alta",AD288="Moderado"),AND(AB288="Alta",AD288="Mayor"),AND(AB288="Muy Alta",AD288="Leve"),AND(AB288="Muy Alta",AD288="Menor"),AND(AB288="Muy Alta",AD288="Moderado"),AND(AB288="Muy Alta",AD288="Mayor")),"Alto",IF(OR(AND(AB288="Muy Baja",AD288="Catastrófico"),AND(AB288="Baja",AD288="Catastrófico"),AND(AB288="Media",AD288="Catastrófico"),AND(AB288="Alta",AD288="Catastrófico"),AND(AB288="Muy Alta",AD288="Catastrófico")),"Extremo","")))),"")</f>
        <v/>
      </c>
      <c r="AG288" s="124"/>
      <c r="AH288" s="148"/>
      <c r="AI288" s="120"/>
      <c r="AJ288" s="121"/>
      <c r="AK288" s="129"/>
      <c r="AL288" s="131"/>
      <c r="AM288" s="120"/>
      <c r="AN288" s="121"/>
      <c r="AO288" s="257" t="s">
        <v>230</v>
      </c>
    </row>
    <row r="289" spans="1:41" hidden="1" x14ac:dyDescent="0.3">
      <c r="A289" s="297"/>
      <c r="B289" s="297"/>
      <c r="C289" s="245"/>
      <c r="D289" s="247"/>
      <c r="E289" s="249"/>
      <c r="F289" s="296"/>
      <c r="G289" s="257"/>
      <c r="H289" s="255"/>
      <c r="I289" s="257"/>
      <c r="J289" s="295"/>
      <c r="K289" s="261"/>
      <c r="L289" s="262"/>
      <c r="M289" s="263"/>
      <c r="N289" s="262">
        <f>IF(NOT(ISERROR(MATCH(M289,_xlfn.ANCHORARRAY(#REF!),0))),#REF!&amp;"Por favor no seleccionar los criterios de impacto",M289)</f>
        <v>0</v>
      </c>
      <c r="O289" s="261"/>
      <c r="P289" s="262"/>
      <c r="Q289" s="264"/>
      <c r="R289" s="119">
        <v>2</v>
      </c>
      <c r="S289" s="122"/>
      <c r="T289" s="123" t="str">
        <f>IF(OR(U289="Preventivo",U289="Detectivo"),"Probabilidad",IF(U289="Correctivo","Impacto",""))</f>
        <v/>
      </c>
      <c r="U289" s="124"/>
      <c r="V289" s="124"/>
      <c r="W289" s="125" t="str">
        <f t="shared" ref="W289:W293" si="408">IF(AND(U289="Preventivo",V289="Automático"),"50%",IF(AND(U289="Preventivo",V289="Manual"),"40%",IF(AND(U289="Detectivo",V289="Automático"),"40%",IF(AND(U289="Detectivo",V289="Manual"),"30%",IF(AND(U289="Correctivo",V289="Automático"),"35%",IF(AND(U289="Correctivo",V289="Manual"),"25%",""))))))</f>
        <v/>
      </c>
      <c r="X289" s="124"/>
      <c r="Y289" s="124"/>
      <c r="Z289" s="124"/>
      <c r="AA289" s="126" t="str">
        <f>IFERROR(IF(AND(T288="Probabilidad",T289="Probabilidad"),(AC288-(+AC288*W289)),IF(T289="Probabilidad",(L288-(+L288*W289)),IF(T289="Impacto",AC288,""))),"")</f>
        <v/>
      </c>
      <c r="AB289" s="127" t="str">
        <f t="shared" ref="AB289:AB293" si="409">IFERROR(IF(AA289="","",IF(AA289&lt;=0.2,"Muy Baja",IF(AA289&lt;=0.4,"Baja",IF(AA289&lt;=0.6,"Media",IF(AA289&lt;=0.8,"Alta","Muy Alta"))))),"")</f>
        <v/>
      </c>
      <c r="AC289" s="125" t="str">
        <f t="shared" ref="AC289:AC293" si="410">+AA289</f>
        <v/>
      </c>
      <c r="AD289" s="127" t="str">
        <f t="shared" ref="AD289:AD293" si="411">IFERROR(IF(AE289="","",IF(AE289&lt;=0.2,"Leve",IF(AE289&lt;=0.4,"Menor",IF(AE289&lt;=0.6,"Moderado",IF(AE289&lt;=0.8,"Mayor","Catastrófico"))))),"")</f>
        <v/>
      </c>
      <c r="AE289" s="125" t="str">
        <f>IFERROR(IF(AND(T288="Impacto",T289="Impacto"),(AE282-(+AE282*W289)),IF(T289="Impacto",($P$72-(+$P$72*W289)),IF(T289="Probabilidad",AE282,""))),"")</f>
        <v/>
      </c>
      <c r="AF289" s="128" t="str">
        <f t="shared" ref="AF289:AF290" si="412">IFERROR(IF(OR(AND(AB289="Muy Baja",AD289="Leve"),AND(AB289="Muy Baja",AD289="Menor"),AND(AB289="Baja",AD289="Leve")),"Bajo",IF(OR(AND(AB289="Muy baja",AD289="Moderado"),AND(AB289="Baja",AD289="Menor"),AND(AB289="Baja",AD289="Moderado"),AND(AB289="Media",AD289="Leve"),AND(AB289="Media",AD289="Menor"),AND(AB289="Media",AD289="Moderado"),AND(AB289="Alta",AD289="Leve"),AND(AB289="Alta",AD289="Menor")),"Moderado",IF(OR(AND(AB289="Muy Baja",AD289="Mayor"),AND(AB289="Baja",AD289="Mayor"),AND(AB289="Media",AD289="Mayor"),AND(AB289="Alta",AD289="Moderado"),AND(AB289="Alta",AD289="Mayor"),AND(AB289="Muy Alta",AD289="Leve"),AND(AB289="Muy Alta",AD289="Menor"),AND(AB289="Muy Alta",AD289="Moderado"),AND(AB289="Muy Alta",AD289="Mayor")),"Alto",IF(OR(AND(AB289="Muy Baja",AD289="Catastrófico"),AND(AB289="Baja",AD289="Catastrófico"),AND(AB289="Media",AD289="Catastrófico"),AND(AB289="Alta",AD289="Catastrófico"),AND(AB289="Muy Alta",AD289="Catastrófico")),"Extremo","")))),"")</f>
        <v/>
      </c>
      <c r="AG289" s="124"/>
      <c r="AH289" s="148"/>
      <c r="AI289" s="120"/>
      <c r="AJ289" s="121"/>
      <c r="AK289" s="131"/>
      <c r="AL289" s="131"/>
      <c r="AM289" s="120"/>
      <c r="AN289" s="121"/>
      <c r="AO289" s="257"/>
    </row>
    <row r="290" spans="1:41" hidden="1" x14ac:dyDescent="0.3">
      <c r="A290" s="297"/>
      <c r="B290" s="297"/>
      <c r="C290" s="245"/>
      <c r="D290" s="247"/>
      <c r="E290" s="249"/>
      <c r="F290" s="296"/>
      <c r="G290" s="257"/>
      <c r="H290" s="255"/>
      <c r="I290" s="257"/>
      <c r="J290" s="295"/>
      <c r="K290" s="261"/>
      <c r="L290" s="262"/>
      <c r="M290" s="263"/>
      <c r="N290" s="262">
        <f>IF(NOT(ISERROR(MATCH(M290,_xlfn.ANCHORARRAY(#REF!),0))),#REF!&amp;"Por favor no seleccionar los criterios de impacto",M290)</f>
        <v>0</v>
      </c>
      <c r="O290" s="261"/>
      <c r="P290" s="262"/>
      <c r="Q290" s="264"/>
      <c r="R290" s="119">
        <v>3</v>
      </c>
      <c r="S290" s="130"/>
      <c r="T290" s="123" t="str">
        <f>IF(OR(U290="Preventivo",U290="Detectivo"),"Probabilidad",IF(U290="Correctivo","Impacto",""))</f>
        <v/>
      </c>
      <c r="U290" s="124"/>
      <c r="V290" s="124"/>
      <c r="W290" s="125" t="str">
        <f t="shared" si="408"/>
        <v/>
      </c>
      <c r="X290" s="124"/>
      <c r="Y290" s="124"/>
      <c r="Z290" s="124"/>
      <c r="AA290" s="126" t="str">
        <f>IFERROR(IF(AND(T289="Probabilidad",T290="Probabilidad"),(AC289-(+AC289*W290)),IF(AND(T289="Impacto",T290="Probabilidad"),(AC288-(+AC288*W290)),IF(T290="Impacto",AC289,""))),"")</f>
        <v/>
      </c>
      <c r="AB290" s="127" t="str">
        <f t="shared" si="409"/>
        <v/>
      </c>
      <c r="AC290" s="125" t="str">
        <f t="shared" si="410"/>
        <v/>
      </c>
      <c r="AD290" s="127" t="str">
        <f t="shared" si="411"/>
        <v/>
      </c>
      <c r="AE290" s="125" t="str">
        <f>IFERROR(IF(AND(T289="Impacto",T290="Impacto"),(AE289-(+AE289*W290)),IF(AND(T289="Probabilidad",T290="Impacto"),(AE288-(+AE288*W290)),IF(T290="Probabilidad",AE289,""))),"")</f>
        <v/>
      </c>
      <c r="AF290" s="128" t="str">
        <f t="shared" si="412"/>
        <v/>
      </c>
      <c r="AG290" s="124"/>
      <c r="AH290" s="148"/>
      <c r="AI290" s="120"/>
      <c r="AJ290" s="121"/>
      <c r="AK290" s="131"/>
      <c r="AL290" s="131"/>
      <c r="AM290" s="120"/>
      <c r="AN290" s="121"/>
      <c r="AO290" s="257"/>
    </row>
    <row r="291" spans="1:41" hidden="1" x14ac:dyDescent="0.3">
      <c r="A291" s="297"/>
      <c r="B291" s="297"/>
      <c r="C291" s="245"/>
      <c r="D291" s="247"/>
      <c r="E291" s="249"/>
      <c r="F291" s="296"/>
      <c r="G291" s="257"/>
      <c r="H291" s="255"/>
      <c r="I291" s="257"/>
      <c r="J291" s="295"/>
      <c r="K291" s="261"/>
      <c r="L291" s="262"/>
      <c r="M291" s="263"/>
      <c r="N291" s="262">
        <f>IF(NOT(ISERROR(MATCH(M291,_xlfn.ANCHORARRAY(#REF!),0))),#REF!&amp;"Por favor no seleccionar los criterios de impacto",M291)</f>
        <v>0</v>
      </c>
      <c r="O291" s="261"/>
      <c r="P291" s="262"/>
      <c r="Q291" s="264"/>
      <c r="R291" s="119">
        <v>4</v>
      </c>
      <c r="S291" s="122"/>
      <c r="T291" s="123" t="str">
        <f t="shared" ref="T291:T293" si="413">IF(OR(U291="Preventivo",U291="Detectivo"),"Probabilidad",IF(U291="Correctivo","Impacto",""))</f>
        <v/>
      </c>
      <c r="U291" s="124"/>
      <c r="V291" s="124"/>
      <c r="W291" s="125" t="str">
        <f t="shared" si="408"/>
        <v/>
      </c>
      <c r="X291" s="124"/>
      <c r="Y291" s="124"/>
      <c r="Z291" s="124"/>
      <c r="AA291" s="126" t="str">
        <f t="shared" ref="AA291:AA293" si="414">IFERROR(IF(AND(T290="Probabilidad",T291="Probabilidad"),(AC290-(+AC290*W291)),IF(AND(T290="Impacto",T291="Probabilidad"),(AC289-(+AC289*W291)),IF(T291="Impacto",AC290,""))),"")</f>
        <v/>
      </c>
      <c r="AB291" s="127" t="str">
        <f t="shared" si="409"/>
        <v/>
      </c>
      <c r="AC291" s="125" t="str">
        <f t="shared" si="410"/>
        <v/>
      </c>
      <c r="AD291" s="127" t="str">
        <f t="shared" si="411"/>
        <v/>
      </c>
      <c r="AE291" s="125" t="str">
        <f t="shared" ref="AE291:AE293" si="415">IFERROR(IF(AND(T290="Impacto",T291="Impacto"),(AE290-(+AE290*W291)),IF(AND(T290="Probabilidad",T291="Impacto"),(AE289-(+AE289*W291)),IF(T291="Probabilidad",AE290,""))),"")</f>
        <v/>
      </c>
      <c r="AF291" s="128" t="str">
        <f>IFERROR(IF(OR(AND(AB291="Muy Baja",AD291="Leve"),AND(AB291="Muy Baja",AD291="Menor"),AND(AB291="Baja",AD291="Leve")),"Bajo",IF(OR(AND(AB291="Muy baja",AD291="Moderado"),AND(AB291="Baja",AD291="Menor"),AND(AB291="Baja",AD291="Moderado"),AND(AB291="Media",AD291="Leve"),AND(AB291="Media",AD291="Menor"),AND(AB291="Media",AD291="Moderado"),AND(AB291="Alta",AD291="Leve"),AND(AB291="Alta",AD291="Menor")),"Moderado",IF(OR(AND(AB291="Muy Baja",AD291="Mayor"),AND(AB291="Baja",AD291="Mayor"),AND(AB291="Media",AD291="Mayor"),AND(AB291="Alta",AD291="Moderado"),AND(AB291="Alta",AD291="Mayor"),AND(AB291="Muy Alta",AD291="Leve"),AND(AB291="Muy Alta",AD291="Menor"),AND(AB291="Muy Alta",AD291="Moderado"),AND(AB291="Muy Alta",AD291="Mayor")),"Alto",IF(OR(AND(AB291="Muy Baja",AD291="Catastrófico"),AND(AB291="Baja",AD291="Catastrófico"),AND(AB291="Media",AD291="Catastrófico"),AND(AB291="Alta",AD291="Catastrófico"),AND(AB291="Muy Alta",AD291="Catastrófico")),"Extremo","")))),"")</f>
        <v/>
      </c>
      <c r="AG291" s="124"/>
      <c r="AH291" s="148"/>
      <c r="AI291" s="120"/>
      <c r="AJ291" s="121"/>
      <c r="AK291" s="129"/>
      <c r="AL291" s="131"/>
      <c r="AM291" s="120"/>
      <c r="AN291" s="121"/>
      <c r="AO291" s="257"/>
    </row>
    <row r="292" spans="1:41" hidden="1" x14ac:dyDescent="0.3">
      <c r="A292" s="297"/>
      <c r="B292" s="297"/>
      <c r="C292" s="245"/>
      <c r="D292" s="247"/>
      <c r="E292" s="249"/>
      <c r="F292" s="296"/>
      <c r="G292" s="257"/>
      <c r="H292" s="255"/>
      <c r="I292" s="257"/>
      <c r="J292" s="295"/>
      <c r="K292" s="261"/>
      <c r="L292" s="262"/>
      <c r="M292" s="263"/>
      <c r="N292" s="262">
        <f>IF(NOT(ISERROR(MATCH(M292,_xlfn.ANCHORARRAY(#REF!),0))),#REF!&amp;"Por favor no seleccionar los criterios de impacto",M292)</f>
        <v>0</v>
      </c>
      <c r="O292" s="261"/>
      <c r="P292" s="262"/>
      <c r="Q292" s="264"/>
      <c r="R292" s="119">
        <v>5</v>
      </c>
      <c r="S292" s="122"/>
      <c r="T292" s="123" t="str">
        <f t="shared" si="413"/>
        <v/>
      </c>
      <c r="U292" s="124"/>
      <c r="V292" s="124"/>
      <c r="W292" s="125" t="str">
        <f t="shared" si="408"/>
        <v/>
      </c>
      <c r="X292" s="124"/>
      <c r="Y292" s="124"/>
      <c r="Z292" s="124"/>
      <c r="AA292" s="126" t="str">
        <f t="shared" si="414"/>
        <v/>
      </c>
      <c r="AB292" s="127" t="str">
        <f t="shared" si="409"/>
        <v/>
      </c>
      <c r="AC292" s="125" t="str">
        <f t="shared" si="410"/>
        <v/>
      </c>
      <c r="AD292" s="127" t="str">
        <f t="shared" si="411"/>
        <v/>
      </c>
      <c r="AE292" s="125" t="str">
        <f t="shared" si="415"/>
        <v/>
      </c>
      <c r="AF292" s="128" t="str">
        <f t="shared" ref="AF292:AF293" si="416">IFERROR(IF(OR(AND(AB292="Muy Baja",AD292="Leve"),AND(AB292="Muy Baja",AD292="Menor"),AND(AB292="Baja",AD292="Leve")),"Bajo",IF(OR(AND(AB292="Muy baja",AD292="Moderado"),AND(AB292="Baja",AD292="Menor"),AND(AB292="Baja",AD292="Moderado"),AND(AB292="Media",AD292="Leve"),AND(AB292="Media",AD292="Menor"),AND(AB292="Media",AD292="Moderado"),AND(AB292="Alta",AD292="Leve"),AND(AB292="Alta",AD292="Menor")),"Moderado",IF(OR(AND(AB292="Muy Baja",AD292="Mayor"),AND(AB292="Baja",AD292="Mayor"),AND(AB292="Media",AD292="Mayor"),AND(AB292="Alta",AD292="Moderado"),AND(AB292="Alta",AD292="Mayor"),AND(AB292="Muy Alta",AD292="Leve"),AND(AB292="Muy Alta",AD292="Menor"),AND(AB292="Muy Alta",AD292="Moderado"),AND(AB292="Muy Alta",AD292="Mayor")),"Alto",IF(OR(AND(AB292="Muy Baja",AD292="Catastrófico"),AND(AB292="Baja",AD292="Catastrófico"),AND(AB292="Media",AD292="Catastrófico"),AND(AB292="Alta",AD292="Catastrófico"),AND(AB292="Muy Alta",AD292="Catastrófico")),"Extremo","")))),"")</f>
        <v/>
      </c>
      <c r="AG292" s="124"/>
      <c r="AH292" s="148"/>
      <c r="AI292" s="120"/>
      <c r="AJ292" s="121"/>
      <c r="AK292" s="131"/>
      <c r="AL292" s="131"/>
      <c r="AM292" s="120"/>
      <c r="AN292" s="121"/>
      <c r="AO292" s="257"/>
    </row>
    <row r="293" spans="1:41" hidden="1" x14ac:dyDescent="0.3">
      <c r="A293" s="297"/>
      <c r="B293" s="297"/>
      <c r="C293" s="246"/>
      <c r="D293" s="247"/>
      <c r="E293" s="250"/>
      <c r="F293" s="296"/>
      <c r="G293" s="257"/>
      <c r="H293" s="256"/>
      <c r="I293" s="257"/>
      <c r="J293" s="295"/>
      <c r="K293" s="261"/>
      <c r="L293" s="262"/>
      <c r="M293" s="263"/>
      <c r="N293" s="262">
        <f>IF(NOT(ISERROR(MATCH(M293,_xlfn.ANCHORARRAY(#REF!),0))),#REF!&amp;"Por favor no seleccionar los criterios de impacto",M293)</f>
        <v>0</v>
      </c>
      <c r="O293" s="261"/>
      <c r="P293" s="262"/>
      <c r="Q293" s="264"/>
      <c r="R293" s="119">
        <v>6</v>
      </c>
      <c r="S293" s="122"/>
      <c r="T293" s="123" t="str">
        <f t="shared" si="413"/>
        <v/>
      </c>
      <c r="U293" s="124"/>
      <c r="V293" s="124"/>
      <c r="W293" s="125" t="str">
        <f t="shared" si="408"/>
        <v/>
      </c>
      <c r="X293" s="124"/>
      <c r="Y293" s="124"/>
      <c r="Z293" s="124"/>
      <c r="AA293" s="126" t="str">
        <f t="shared" si="414"/>
        <v/>
      </c>
      <c r="AB293" s="127" t="str">
        <f t="shared" si="409"/>
        <v/>
      </c>
      <c r="AC293" s="125" t="str">
        <f t="shared" si="410"/>
        <v/>
      </c>
      <c r="AD293" s="127" t="str">
        <f t="shared" si="411"/>
        <v/>
      </c>
      <c r="AE293" s="125" t="str">
        <f t="shared" si="415"/>
        <v/>
      </c>
      <c r="AF293" s="128" t="str">
        <f t="shared" si="416"/>
        <v/>
      </c>
      <c r="AG293" s="124"/>
      <c r="AH293" s="148"/>
      <c r="AI293" s="120"/>
      <c r="AJ293" s="121"/>
      <c r="AK293" s="131"/>
      <c r="AL293" s="131"/>
      <c r="AM293" s="120"/>
      <c r="AN293" s="121"/>
      <c r="AO293" s="257"/>
    </row>
    <row r="294" spans="1:41" hidden="1" x14ac:dyDescent="0.3">
      <c r="A294" s="297"/>
      <c r="B294" s="297"/>
      <c r="C294" s="244">
        <v>50</v>
      </c>
      <c r="D294" s="247"/>
      <c r="E294" s="248"/>
      <c r="F294" s="296"/>
      <c r="G294" s="257"/>
      <c r="H294" s="254"/>
      <c r="I294" s="257"/>
      <c r="J294" s="295"/>
      <c r="K294" s="261" t="str">
        <f t="shared" ref="K294" si="417">IF(J294&lt;=0,"",IF(J294&lt;=2,"Muy Baja",IF(J294&lt;=24,"Baja",IF(J294&lt;=500,"Media",IF(J294&lt;=5000,"Alta","Muy Alta")))))</f>
        <v/>
      </c>
      <c r="L294" s="262" t="str">
        <f>IF(K294="","",IF(K294="Muy Baja",0.2,IF(K294="Baja",0.4,IF(K294="Media",0.6,IF(K294="Alta",0.8,IF(K294="Muy Alta",1,))))))</f>
        <v/>
      </c>
      <c r="M294" s="263"/>
      <c r="N294" s="262">
        <f>IF(NOT(ISERROR(MATCH(M294,'Tabla Impacto'!$B$221:$B$223,0))),'Tabla Impacto'!$F$223&amp;"Por favor no seleccionar los criterios de impacto(Afectación Económica o presupuestal y Pérdida Reputacional)",M294)</f>
        <v>0</v>
      </c>
      <c r="O294" s="261" t="str">
        <f>IF(OR(N294='Tabla Impacto'!$C$11,N294='Tabla Impacto'!$D$11),"Leve",IF(OR(N294='Tabla Impacto'!$C$12,N294='Tabla Impacto'!$D$12),"Menor",IF(OR(N294='Tabla Impacto'!$C$13,N294='Tabla Impacto'!$D$13),"Moderado",IF(OR(N294='Tabla Impacto'!$C$14,N294='Tabla Impacto'!$D$14),"Mayor",IF(OR(N294='Tabla Impacto'!$C$15,N294='Tabla Impacto'!$D$15),"Catastrófico","")))))</f>
        <v/>
      </c>
      <c r="P294" s="262" t="str">
        <f>IF(O294="","",IF(O294="Leve",0.2,IF(O294="Menor",0.4,IF(O294="Moderado",0.6,IF(O294="Mayor",0.8,IF(O294="Catastrófico",1,))))))</f>
        <v/>
      </c>
      <c r="Q294" s="264" t="str">
        <f>IF(OR(AND(K294="Muy Baja",O294="Leve"),AND(K294="Muy Baja",O294="Menor"),AND(K294="Baja",O294="Leve")),"Bajo",IF(OR(AND(K294="Muy baja",O294="Moderado"),AND(K294="Baja",O294="Menor"),AND(K294="Baja",O294="Moderado"),AND(K294="Media",O294="Leve"),AND(K294="Media",O294="Menor"),AND(K294="Media",O294="Moderado"),AND(K294="Alta",O294="Leve"),AND(K294="Alta",O294="Menor")),"Moderado",IF(OR(AND(K294="Muy Baja",O294="Mayor"),AND(K294="Baja",O294="Mayor"),AND(K294="Media",O294="Mayor"),AND(K294="Alta",O294="Moderado"),AND(K294="Alta",O294="Mayor"),AND(K294="Muy Alta",O294="Leve"),AND(K294="Muy Alta",O294="Menor"),AND(K294="Muy Alta",O294="Moderado"),AND(K294="Muy Alta",O294="Mayor")),"Alto",IF(OR(AND(K294="Muy Baja",O294="Catastrófico"),AND(K294="Baja",O294="Catastrófico"),AND(K294="Media",O294="Catastrófico"),AND(K294="Alta",O294="Catastrófico"),AND(K294="Muy Alta",O294="Catastrófico")),"Extremo",""))))</f>
        <v/>
      </c>
      <c r="R294" s="119">
        <v>1</v>
      </c>
      <c r="S294" s="122"/>
      <c r="T294" s="123" t="str">
        <f>IF(OR(U294="Preventivo",U294="Detectivo"),"Probabilidad",IF(U294="Correctivo","Impacto",""))</f>
        <v/>
      </c>
      <c r="U294" s="124"/>
      <c r="V294" s="124"/>
      <c r="W294" s="125" t="str">
        <f>IF(AND(U294="Preventivo",V294="Automático"),"50%",IF(AND(U294="Preventivo",V294="Manual"),"40%",IF(AND(U294="Detectivo",V294="Automático"),"40%",IF(AND(U294="Detectivo",V294="Manual"),"30%",IF(AND(U294="Correctivo",V294="Automático"),"35%",IF(AND(U294="Correctivo",V294="Manual"),"25%",""))))))</f>
        <v/>
      </c>
      <c r="X294" s="124"/>
      <c r="Y294" s="124"/>
      <c r="Z294" s="124"/>
      <c r="AA294" s="126" t="str">
        <f>IFERROR(IF(T294="Probabilidad",(L294-(+L294*W294)),IF(T294="Impacto",L294,"")),"")</f>
        <v/>
      </c>
      <c r="AB294" s="127" t="str">
        <f>IFERROR(IF(AA294="","",IF(AA294&lt;=0.2,"Muy Baja",IF(AA294&lt;=0.4,"Baja",IF(AA294&lt;=0.6,"Media",IF(AA294&lt;=0.8,"Alta","Muy Alta"))))),"")</f>
        <v/>
      </c>
      <c r="AC294" s="125" t="str">
        <f>+AA294</f>
        <v/>
      </c>
      <c r="AD294" s="127" t="str">
        <f>IFERROR(IF(AE294="","",IF(AE294&lt;=0.2,"Leve",IF(AE294&lt;=0.4,"Menor",IF(AE294&lt;=0.6,"Moderado",IF(AE294&lt;=0.8,"Mayor","Catastrófico"))))),"")</f>
        <v/>
      </c>
      <c r="AE294" s="125" t="str">
        <f>IFERROR(IF(T294="Impacto",(P294-(+P294*W294)),IF(T294="Probabilidad",P294,"")),"")</f>
        <v/>
      </c>
      <c r="AF294" s="128" t="str">
        <f>IFERROR(IF(OR(AND(AB294="Muy Baja",AD294="Leve"),AND(AB294="Muy Baja",AD294="Menor"),AND(AB294="Baja",AD294="Leve")),"Bajo",IF(OR(AND(AB294="Muy baja",AD294="Moderado"),AND(AB294="Baja",AD294="Menor"),AND(AB294="Baja",AD294="Moderado"),AND(AB294="Media",AD294="Leve"),AND(AB294="Media",AD294="Menor"),AND(AB294="Media",AD294="Moderado"),AND(AB294="Alta",AD294="Leve"),AND(AB294="Alta",AD294="Menor")),"Moderado",IF(OR(AND(AB294="Muy Baja",AD294="Mayor"),AND(AB294="Baja",AD294="Mayor"),AND(AB294="Media",AD294="Mayor"),AND(AB294="Alta",AD294="Moderado"),AND(AB294="Alta",AD294="Mayor"),AND(AB294="Muy Alta",AD294="Leve"),AND(AB294="Muy Alta",AD294="Menor"),AND(AB294="Muy Alta",AD294="Moderado"),AND(AB294="Muy Alta",AD294="Mayor")),"Alto",IF(OR(AND(AB294="Muy Baja",AD294="Catastrófico"),AND(AB294="Baja",AD294="Catastrófico"),AND(AB294="Media",AD294="Catastrófico"),AND(AB294="Alta",AD294="Catastrófico"),AND(AB294="Muy Alta",AD294="Catastrófico")),"Extremo","")))),"")</f>
        <v/>
      </c>
      <c r="AG294" s="124"/>
      <c r="AH294" s="148"/>
      <c r="AI294" s="148"/>
      <c r="AJ294" s="148"/>
      <c r="AK294" s="139"/>
      <c r="AL294" s="132"/>
      <c r="AM294" s="132"/>
      <c r="AN294" s="132"/>
      <c r="AO294" s="257" t="s">
        <v>230</v>
      </c>
    </row>
    <row r="295" spans="1:41" hidden="1" x14ac:dyDescent="0.3">
      <c r="A295" s="297"/>
      <c r="B295" s="297"/>
      <c r="C295" s="245"/>
      <c r="D295" s="247"/>
      <c r="E295" s="249"/>
      <c r="F295" s="296"/>
      <c r="G295" s="257"/>
      <c r="H295" s="255"/>
      <c r="I295" s="257"/>
      <c r="J295" s="295"/>
      <c r="K295" s="261"/>
      <c r="L295" s="262"/>
      <c r="M295" s="263"/>
      <c r="N295" s="262">
        <f>IF(NOT(ISERROR(MATCH(M295,_xlfn.ANCHORARRAY(H303),0))),L305&amp;"Por favor no seleccionar los criterios de impacto",M295)</f>
        <v>0</v>
      </c>
      <c r="O295" s="261"/>
      <c r="P295" s="262"/>
      <c r="Q295" s="264"/>
      <c r="R295" s="119">
        <v>2</v>
      </c>
      <c r="S295" s="122"/>
      <c r="T295" s="123" t="str">
        <f>IF(OR(U295="Preventivo",U295="Detectivo"),"Probabilidad",IF(U295="Correctivo","Impacto",""))</f>
        <v/>
      </c>
      <c r="U295" s="124"/>
      <c r="V295" s="124"/>
      <c r="W295" s="125" t="str">
        <f>IF(AND(U295="Preventivo",V295="Automático"),"50%",IF(AND(U295="Preventivo",V295="Manual"),"40%",IF(AND(U295="Detectivo",V295="Automático"),"40%",IF(AND(U295="Detectivo",V295="Manual"),"30%",IF(AND(U295="Correctivo",V295="Automático"),"35%",IF(AND(U295="Correctivo",V295="Manual"),"25%",""))))))</f>
        <v/>
      </c>
      <c r="X295" s="124"/>
      <c r="Y295" s="124"/>
      <c r="Z295" s="124"/>
      <c r="AA295" s="126" t="str">
        <f>IFERROR(IF(AND(T294="Probabilidad",T295="Probabilidad"),(AC294-(+AC294*W295)),IF(T295="Probabilidad",(L294-(+L294*W295)),IF(T295="Impacto",AC294,""))),"")</f>
        <v/>
      </c>
      <c r="AB295" s="127" t="str">
        <f t="shared" ref="AB295:AB299" si="418">IFERROR(IF(AA295="","",IF(AA295&lt;=0.2,"Muy Baja",IF(AA295&lt;=0.4,"Baja",IF(AA295&lt;=0.6,"Media",IF(AA295&lt;=0.8,"Alta","Muy Alta"))))),"")</f>
        <v/>
      </c>
      <c r="AC295" s="125" t="str">
        <f t="shared" ref="AC295:AC299" si="419">+AA295</f>
        <v/>
      </c>
      <c r="AD295" s="127" t="str">
        <f t="shared" ref="AD295:AD299" si="420">IFERROR(IF(AE295="","",IF(AE295&lt;=0.2,"Leve",IF(AE295&lt;=0.4,"Menor",IF(AE295&lt;=0.6,"Moderado",IF(AE295&lt;=0.8,"Mayor","Catastrófico"))))),"")</f>
        <v/>
      </c>
      <c r="AE295" s="125" t="str">
        <f>IFERROR(IF(AND(T294="Impacto",T295="Impacto"),(#REF!-(+#REF!*W295)),IF(T295="Impacto",($P$72-(+$P$72*W295)),IF(T295="Probabilidad",#REF!,""))),"")</f>
        <v/>
      </c>
      <c r="AF295" s="128" t="str">
        <f t="shared" ref="AF295:AF296" si="421">IFERROR(IF(OR(AND(AB295="Muy Baja",AD295="Leve"),AND(AB295="Muy Baja",AD295="Menor"),AND(AB295="Baja",AD295="Leve")),"Bajo",IF(OR(AND(AB295="Muy baja",AD295="Moderado"),AND(AB295="Baja",AD295="Menor"),AND(AB295="Baja",AD295="Moderado"),AND(AB295="Media",AD295="Leve"),AND(AB295="Media",AD295="Menor"),AND(AB295="Media",AD295="Moderado"),AND(AB295="Alta",AD295="Leve"),AND(AB295="Alta",AD295="Menor")),"Moderado",IF(OR(AND(AB295="Muy Baja",AD295="Mayor"),AND(AB295="Baja",AD295="Mayor"),AND(AB295="Media",AD295="Mayor"),AND(AB295="Alta",AD295="Moderado"),AND(AB295="Alta",AD295="Mayor"),AND(AB295="Muy Alta",AD295="Leve"),AND(AB295="Muy Alta",AD295="Menor"),AND(AB295="Muy Alta",AD295="Moderado"),AND(AB295="Muy Alta",AD295="Mayor")),"Alto",IF(OR(AND(AB295="Muy Baja",AD295="Catastrófico"),AND(AB295="Baja",AD295="Catastrófico"),AND(AB295="Media",AD295="Catastrófico"),AND(AB295="Alta",AD295="Catastrófico"),AND(AB295="Muy Alta",AD295="Catastrófico")),"Extremo","")))),"")</f>
        <v/>
      </c>
      <c r="AG295" s="124"/>
      <c r="AH295" s="148"/>
      <c r="AI295" s="148"/>
      <c r="AJ295" s="148"/>
      <c r="AK295" s="149"/>
      <c r="AL295" s="132"/>
      <c r="AM295" s="132"/>
      <c r="AN295" s="132"/>
      <c r="AO295" s="257"/>
    </row>
    <row r="296" spans="1:41" hidden="1" x14ac:dyDescent="0.3">
      <c r="A296" s="297"/>
      <c r="B296" s="297"/>
      <c r="C296" s="245"/>
      <c r="D296" s="247"/>
      <c r="E296" s="249"/>
      <c r="F296" s="296"/>
      <c r="G296" s="257"/>
      <c r="H296" s="255"/>
      <c r="I296" s="257"/>
      <c r="J296" s="295"/>
      <c r="K296" s="261"/>
      <c r="L296" s="262"/>
      <c r="M296" s="263"/>
      <c r="N296" s="262">
        <f>IF(NOT(ISERROR(MATCH(M296,_xlfn.ANCHORARRAY(H304),0))),L306&amp;"Por favor no seleccionar los criterios de impacto",M296)</f>
        <v>0</v>
      </c>
      <c r="O296" s="261"/>
      <c r="P296" s="262"/>
      <c r="Q296" s="264"/>
      <c r="R296" s="119">
        <v>3</v>
      </c>
      <c r="S296" s="130"/>
      <c r="T296" s="123" t="str">
        <f>IF(OR(U296="Preventivo",U296="Detectivo"),"Probabilidad",IF(U296="Correctivo","Impacto",""))</f>
        <v/>
      </c>
      <c r="U296" s="124"/>
      <c r="V296" s="124"/>
      <c r="W296" s="125" t="str">
        <f t="shared" ref="W296:W299" si="422">IF(AND(U296="Preventivo",V296="Automático"),"50%",IF(AND(U296="Preventivo",V296="Manual"),"40%",IF(AND(U296="Detectivo",V296="Automático"),"40%",IF(AND(U296="Detectivo",V296="Manual"),"30%",IF(AND(U296="Correctivo",V296="Automático"),"35%",IF(AND(U296="Correctivo",V296="Manual"),"25%",""))))))</f>
        <v/>
      </c>
      <c r="X296" s="124"/>
      <c r="Y296" s="124"/>
      <c r="Z296" s="124"/>
      <c r="AA296" s="126" t="str">
        <f>IFERROR(IF(AND(T295="Probabilidad",T296="Probabilidad"),(AC295-(+AC295*W296)),IF(AND(T295="Impacto",T296="Probabilidad"),(AC294-(+AC294*W296)),IF(T296="Impacto",AC295,""))),"")</f>
        <v/>
      </c>
      <c r="AB296" s="127" t="str">
        <f t="shared" si="418"/>
        <v/>
      </c>
      <c r="AC296" s="125" t="str">
        <f t="shared" si="419"/>
        <v/>
      </c>
      <c r="AD296" s="127" t="str">
        <f t="shared" si="420"/>
        <v/>
      </c>
      <c r="AE296" s="125" t="str">
        <f>IFERROR(IF(AND(T295="Impacto",T296="Impacto"),(AE295-(+AE295*W296)),IF(AND(T295="Probabilidad",T296="Impacto"),(AE294-(+AE294*W296)),IF(T296="Probabilidad",AE295,""))),"")</f>
        <v/>
      </c>
      <c r="AF296" s="128" t="str">
        <f t="shared" si="421"/>
        <v/>
      </c>
      <c r="AG296" s="124"/>
      <c r="AH296" s="148"/>
      <c r="AI296" s="148"/>
      <c r="AJ296" s="148"/>
      <c r="AK296" s="139"/>
      <c r="AL296" s="132"/>
      <c r="AM296" s="132"/>
      <c r="AN296" s="132"/>
      <c r="AO296" s="257"/>
    </row>
    <row r="297" spans="1:41" hidden="1" x14ac:dyDescent="0.3">
      <c r="A297" s="297"/>
      <c r="B297" s="297"/>
      <c r="C297" s="245"/>
      <c r="D297" s="247"/>
      <c r="E297" s="249"/>
      <c r="F297" s="296"/>
      <c r="G297" s="257"/>
      <c r="H297" s="255"/>
      <c r="I297" s="257"/>
      <c r="J297" s="295"/>
      <c r="K297" s="261"/>
      <c r="L297" s="262"/>
      <c r="M297" s="263"/>
      <c r="N297" s="262">
        <f>IF(NOT(ISERROR(MATCH(M297,_xlfn.ANCHORARRAY(H305),0))),L307&amp;"Por favor no seleccionar los criterios de impacto",M297)</f>
        <v>0</v>
      </c>
      <c r="O297" s="261"/>
      <c r="P297" s="262"/>
      <c r="Q297" s="264"/>
      <c r="R297" s="119">
        <v>4</v>
      </c>
      <c r="S297" s="122"/>
      <c r="T297" s="123" t="str">
        <f t="shared" ref="T297:T299" si="423">IF(OR(U297="Preventivo",U297="Detectivo"),"Probabilidad",IF(U297="Correctivo","Impacto",""))</f>
        <v/>
      </c>
      <c r="U297" s="124"/>
      <c r="V297" s="124"/>
      <c r="W297" s="125" t="str">
        <f t="shared" si="422"/>
        <v/>
      </c>
      <c r="X297" s="124"/>
      <c r="Y297" s="124"/>
      <c r="Z297" s="124"/>
      <c r="AA297" s="126" t="str">
        <f t="shared" ref="AA297:AA299" si="424">IFERROR(IF(AND(T296="Probabilidad",T297="Probabilidad"),(AC296-(+AC296*W297)),IF(AND(T296="Impacto",T297="Probabilidad"),(AC295-(+AC295*W297)),IF(T297="Impacto",AC296,""))),"")</f>
        <v/>
      </c>
      <c r="AB297" s="127" t="str">
        <f t="shared" si="418"/>
        <v/>
      </c>
      <c r="AC297" s="125" t="str">
        <f t="shared" si="419"/>
        <v/>
      </c>
      <c r="AD297" s="127" t="str">
        <f t="shared" si="420"/>
        <v/>
      </c>
      <c r="AE297" s="125" t="str">
        <f t="shared" ref="AE297:AE299" si="425">IFERROR(IF(AND(T296="Impacto",T297="Impacto"),(AE296-(+AE296*W297)),IF(AND(T296="Probabilidad",T297="Impacto"),(AE295-(+AE295*W297)),IF(T297="Probabilidad",AE296,""))),"")</f>
        <v/>
      </c>
      <c r="AF297" s="128" t="str">
        <f>IFERROR(IF(OR(AND(AB297="Muy Baja",AD297="Leve"),AND(AB297="Muy Baja",AD297="Menor"),AND(AB297="Baja",AD297="Leve")),"Bajo",IF(OR(AND(AB297="Muy baja",AD297="Moderado"),AND(AB297="Baja",AD297="Menor"),AND(AB297="Baja",AD297="Moderado"),AND(AB297="Media",AD297="Leve"),AND(AB297="Media",AD297="Menor"),AND(AB297="Media",AD297="Moderado"),AND(AB297="Alta",AD297="Leve"),AND(AB297="Alta",AD297="Menor")),"Moderado",IF(OR(AND(AB297="Muy Baja",AD297="Mayor"),AND(AB297="Baja",AD297="Mayor"),AND(AB297="Media",AD297="Mayor"),AND(AB297="Alta",AD297="Moderado"),AND(AB297="Alta",AD297="Mayor"),AND(AB297="Muy Alta",AD297="Leve"),AND(AB297="Muy Alta",AD297="Menor"),AND(AB297="Muy Alta",AD297="Moderado"),AND(AB297="Muy Alta",AD297="Mayor")),"Alto",IF(OR(AND(AB297="Muy Baja",AD297="Catastrófico"),AND(AB297="Baja",AD297="Catastrófico"),AND(AB297="Media",AD297="Catastrófico"),AND(AB297="Alta",AD297="Catastrófico"),AND(AB297="Muy Alta",AD297="Catastrófico")),"Extremo","")))),"")</f>
        <v/>
      </c>
      <c r="AG297" s="124"/>
      <c r="AH297" s="148"/>
      <c r="AI297" s="148"/>
      <c r="AJ297" s="148"/>
      <c r="AK297" s="139"/>
      <c r="AL297" s="132"/>
      <c r="AM297" s="132"/>
      <c r="AN297" s="132"/>
      <c r="AO297" s="257"/>
    </row>
    <row r="298" spans="1:41" hidden="1" x14ac:dyDescent="0.3">
      <c r="A298" s="297"/>
      <c r="B298" s="297"/>
      <c r="C298" s="245"/>
      <c r="D298" s="247"/>
      <c r="E298" s="249"/>
      <c r="F298" s="296"/>
      <c r="G298" s="257"/>
      <c r="H298" s="255"/>
      <c r="I298" s="257"/>
      <c r="J298" s="295"/>
      <c r="K298" s="261"/>
      <c r="L298" s="262"/>
      <c r="M298" s="263"/>
      <c r="N298" s="262">
        <f>IF(NOT(ISERROR(MATCH(M298,_xlfn.ANCHORARRAY(H306),0))),L308&amp;"Por favor no seleccionar los criterios de impacto",M298)</f>
        <v>0</v>
      </c>
      <c r="O298" s="261"/>
      <c r="P298" s="262"/>
      <c r="Q298" s="264"/>
      <c r="R298" s="119">
        <v>5</v>
      </c>
      <c r="S298" s="122"/>
      <c r="T298" s="123" t="str">
        <f t="shared" si="423"/>
        <v/>
      </c>
      <c r="U298" s="124"/>
      <c r="V298" s="124"/>
      <c r="W298" s="125" t="str">
        <f t="shared" si="422"/>
        <v/>
      </c>
      <c r="X298" s="124"/>
      <c r="Y298" s="124"/>
      <c r="Z298" s="124"/>
      <c r="AA298" s="126" t="str">
        <f t="shared" si="424"/>
        <v/>
      </c>
      <c r="AB298" s="127" t="str">
        <f t="shared" si="418"/>
        <v/>
      </c>
      <c r="AC298" s="125" t="str">
        <f t="shared" si="419"/>
        <v/>
      </c>
      <c r="AD298" s="127" t="str">
        <f t="shared" si="420"/>
        <v/>
      </c>
      <c r="AE298" s="125" t="str">
        <f t="shared" si="425"/>
        <v/>
      </c>
      <c r="AF298" s="128" t="str">
        <f t="shared" ref="AF298:AF299" si="426">IFERROR(IF(OR(AND(AB298="Muy Baja",AD298="Leve"),AND(AB298="Muy Baja",AD298="Menor"),AND(AB298="Baja",AD298="Leve")),"Bajo",IF(OR(AND(AB298="Muy baja",AD298="Moderado"),AND(AB298="Baja",AD298="Menor"),AND(AB298="Baja",AD298="Moderado"),AND(AB298="Media",AD298="Leve"),AND(AB298="Media",AD298="Menor"),AND(AB298="Media",AD298="Moderado"),AND(AB298="Alta",AD298="Leve"),AND(AB298="Alta",AD298="Menor")),"Moderado",IF(OR(AND(AB298="Muy Baja",AD298="Mayor"),AND(AB298="Baja",AD298="Mayor"),AND(AB298="Media",AD298="Mayor"),AND(AB298="Alta",AD298="Moderado"),AND(AB298="Alta",AD298="Mayor"),AND(AB298="Muy Alta",AD298="Leve"),AND(AB298="Muy Alta",AD298="Menor"),AND(AB298="Muy Alta",AD298="Moderado"),AND(AB298="Muy Alta",AD298="Mayor")),"Alto",IF(OR(AND(AB298="Muy Baja",AD298="Catastrófico"),AND(AB298="Baja",AD298="Catastrófico"),AND(AB298="Media",AD298="Catastrófico"),AND(AB298="Alta",AD298="Catastrófico"),AND(AB298="Muy Alta",AD298="Catastrófico")),"Extremo","")))),"")</f>
        <v/>
      </c>
      <c r="AG298" s="124"/>
      <c r="AH298" s="148"/>
      <c r="AI298" s="148"/>
      <c r="AJ298" s="148"/>
      <c r="AK298" s="139"/>
      <c r="AL298" s="132"/>
      <c r="AM298" s="132"/>
      <c r="AN298" s="132"/>
      <c r="AO298" s="257"/>
    </row>
    <row r="299" spans="1:41" hidden="1" x14ac:dyDescent="0.3">
      <c r="A299" s="297"/>
      <c r="B299" s="297"/>
      <c r="C299" s="246"/>
      <c r="D299" s="247"/>
      <c r="E299" s="250"/>
      <c r="F299" s="296"/>
      <c r="G299" s="257"/>
      <c r="H299" s="256"/>
      <c r="I299" s="257"/>
      <c r="J299" s="295"/>
      <c r="K299" s="261"/>
      <c r="L299" s="262"/>
      <c r="M299" s="263"/>
      <c r="N299" s="262">
        <f>IF(NOT(ISERROR(MATCH(M299,_xlfn.ANCHORARRAY(H307),0))),L309&amp;"Por favor no seleccionar los criterios de impacto",M299)</f>
        <v>0</v>
      </c>
      <c r="O299" s="261"/>
      <c r="P299" s="262"/>
      <c r="Q299" s="264"/>
      <c r="R299" s="119">
        <v>6</v>
      </c>
      <c r="S299" s="122"/>
      <c r="T299" s="123" t="str">
        <f t="shared" si="423"/>
        <v/>
      </c>
      <c r="U299" s="124"/>
      <c r="V299" s="124"/>
      <c r="W299" s="125" t="str">
        <f t="shared" si="422"/>
        <v/>
      </c>
      <c r="X299" s="124"/>
      <c r="Y299" s="124"/>
      <c r="Z299" s="124"/>
      <c r="AA299" s="126" t="str">
        <f t="shared" si="424"/>
        <v/>
      </c>
      <c r="AB299" s="127" t="str">
        <f t="shared" si="418"/>
        <v/>
      </c>
      <c r="AC299" s="125" t="str">
        <f t="shared" si="419"/>
        <v/>
      </c>
      <c r="AD299" s="127" t="str">
        <f t="shared" si="420"/>
        <v/>
      </c>
      <c r="AE299" s="125" t="str">
        <f t="shared" si="425"/>
        <v/>
      </c>
      <c r="AF299" s="128" t="str">
        <f t="shared" si="426"/>
        <v/>
      </c>
      <c r="AG299" s="124"/>
      <c r="AH299" s="148"/>
      <c r="AI299" s="132"/>
      <c r="AJ299" s="132"/>
      <c r="AK299" s="132"/>
      <c r="AL299" s="132"/>
      <c r="AM299" s="132"/>
      <c r="AN299" s="132"/>
      <c r="AO299" s="257"/>
    </row>
    <row r="300" spans="1:41" hidden="1" x14ac:dyDescent="0.3">
      <c r="A300" s="297"/>
      <c r="B300" s="297"/>
      <c r="C300" s="244">
        <v>51</v>
      </c>
      <c r="D300" s="247"/>
      <c r="E300" s="248"/>
      <c r="F300" s="296"/>
      <c r="G300" s="257"/>
      <c r="H300" s="254"/>
      <c r="I300" s="257"/>
      <c r="J300" s="295"/>
      <c r="K300" s="261" t="str">
        <f t="shared" ref="K300" si="427">IF(J300&lt;=0,"",IF(J300&lt;=2,"Muy Baja",IF(J300&lt;=24,"Baja",IF(J300&lt;=500,"Media",IF(J300&lt;=5000,"Alta","Muy Alta")))))</f>
        <v/>
      </c>
      <c r="L300" s="262" t="str">
        <f>IF(K300="","",IF(K300="Muy Baja",0.2,IF(K300="Baja",0.4,IF(K300="Media",0.6,IF(K300="Alta",0.8,IF(K300="Muy Alta",1,))))))</f>
        <v/>
      </c>
      <c r="M300" s="263"/>
      <c r="N300" s="262">
        <f>IF(NOT(ISERROR(MATCH(M300,'Tabla Impacto'!$B$221:$B$223,0))),'Tabla Impacto'!$F$223&amp;"Por favor no seleccionar los criterios de impacto(Afectación Económica o presupuestal y Pérdida Reputacional)",M300)</f>
        <v>0</v>
      </c>
      <c r="O300" s="261" t="str">
        <f>IF(OR(N300='Tabla Impacto'!$C$11,N300='Tabla Impacto'!$D$11),"Leve",IF(OR(N300='Tabla Impacto'!$C$12,N300='Tabla Impacto'!$D$12),"Menor",IF(OR(N300='Tabla Impacto'!$C$13,N300='Tabla Impacto'!$D$13),"Moderado",IF(OR(N300='Tabla Impacto'!$C$14,N300='Tabla Impacto'!$D$14),"Mayor",IF(OR(N300='Tabla Impacto'!$C$15,N300='Tabla Impacto'!$D$15),"Catastrófico","")))))</f>
        <v/>
      </c>
      <c r="P300" s="262" t="str">
        <f>IF(O300="","",IF(O300="Leve",0.2,IF(O300="Menor",0.4,IF(O300="Moderado",0.6,IF(O300="Mayor",0.8,IF(O300="Catastrófico",1,))))))</f>
        <v/>
      </c>
      <c r="Q300" s="264" t="str">
        <f>IF(OR(AND(K300="Muy Baja",O300="Leve"),AND(K300="Muy Baja",O300="Menor"),AND(K300="Baja",O300="Leve")),"Bajo",IF(OR(AND(K300="Muy baja",O300="Moderado"),AND(K300="Baja",O300="Menor"),AND(K300="Baja",O300="Moderado"),AND(K300="Media",O300="Leve"),AND(K300="Media",O300="Menor"),AND(K300="Media",O300="Moderado"),AND(K300="Alta",O300="Leve"),AND(K300="Alta",O300="Menor")),"Moderado",IF(OR(AND(K300="Muy Baja",O300="Mayor"),AND(K300="Baja",O300="Mayor"),AND(K300="Media",O300="Mayor"),AND(K300="Alta",O300="Moderado"),AND(K300="Alta",O300="Mayor"),AND(K300="Muy Alta",O300="Leve"),AND(K300="Muy Alta",O300="Menor"),AND(K300="Muy Alta",O300="Moderado"),AND(K300="Muy Alta",O300="Mayor")),"Alto",IF(OR(AND(K300="Muy Baja",O300="Catastrófico"),AND(K300="Baja",O300="Catastrófico"),AND(K300="Media",O300="Catastrófico"),AND(K300="Alta",O300="Catastrófico"),AND(K300="Muy Alta",O300="Catastrófico")),"Extremo",""))))</f>
        <v/>
      </c>
      <c r="R300" s="119">
        <v>1</v>
      </c>
      <c r="S300" s="122"/>
      <c r="T300" s="123" t="str">
        <f>IF(OR(U300="Preventivo",U300="Detectivo"),"Probabilidad",IF(U300="Correctivo","Impacto",""))</f>
        <v/>
      </c>
      <c r="U300" s="124"/>
      <c r="V300" s="124"/>
      <c r="W300" s="125" t="str">
        <f>IF(AND(U300="Preventivo",V300="Automático"),"50%",IF(AND(U300="Preventivo",V300="Manual"),"40%",IF(AND(U300="Detectivo",V300="Automático"),"40%",IF(AND(U300="Detectivo",V300="Manual"),"30%",IF(AND(U300="Correctivo",V300="Automático"),"35%",IF(AND(U300="Correctivo",V300="Manual"),"25%",""))))))</f>
        <v/>
      </c>
      <c r="X300" s="124"/>
      <c r="Y300" s="124"/>
      <c r="Z300" s="124"/>
      <c r="AA300" s="126" t="str">
        <f>IFERROR(IF(T300="Probabilidad",(L300-(+L300*W300)),IF(T300="Impacto",L300,"")),"")</f>
        <v/>
      </c>
      <c r="AB300" s="127" t="str">
        <f>IFERROR(IF(AA300="","",IF(AA300&lt;=0.2,"Muy Baja",IF(AA300&lt;=0.4,"Baja",IF(AA300&lt;=0.6,"Media",IF(AA300&lt;=0.8,"Alta","Muy Alta"))))),"")</f>
        <v/>
      </c>
      <c r="AC300" s="125" t="str">
        <f>+AA300</f>
        <v/>
      </c>
      <c r="AD300" s="127" t="str">
        <f>IFERROR(IF(AE300="","",IF(AE300&lt;=0.2,"Leve",IF(AE300&lt;=0.4,"Menor",IF(AE300&lt;=0.6,"Moderado",IF(AE300&lt;=0.8,"Mayor","Catastrófico"))))),"")</f>
        <v/>
      </c>
      <c r="AE300" s="125" t="str">
        <f>IFERROR(IF(T300="Impacto",(P300-(+P300*W300)),IF(T300="Probabilidad",P300,"")),"")</f>
        <v/>
      </c>
      <c r="AF300" s="128" t="str">
        <f>IFERROR(IF(OR(AND(AB300="Muy Baja",AD300="Leve"),AND(AB300="Muy Baja",AD300="Menor"),AND(AB300="Baja",AD300="Leve")),"Bajo",IF(OR(AND(AB300="Muy baja",AD300="Moderado"),AND(AB300="Baja",AD300="Menor"),AND(AB300="Baja",AD300="Moderado"),AND(AB300="Media",AD300="Leve"),AND(AB300="Media",AD300="Menor"),AND(AB300="Media",AD300="Moderado"),AND(AB300="Alta",AD300="Leve"),AND(AB300="Alta",AD300="Menor")),"Moderado",IF(OR(AND(AB300="Muy Baja",AD300="Mayor"),AND(AB300="Baja",AD300="Mayor"),AND(AB300="Media",AD300="Mayor"),AND(AB300="Alta",AD300="Moderado"),AND(AB300="Alta",AD300="Mayor"),AND(AB300="Muy Alta",AD300="Leve"),AND(AB300="Muy Alta",AD300="Menor"),AND(AB300="Muy Alta",AD300="Moderado"),AND(AB300="Muy Alta",AD300="Mayor")),"Alto",IF(OR(AND(AB300="Muy Baja",AD300="Catastrófico"),AND(AB300="Baja",AD300="Catastrófico"),AND(AB300="Media",AD300="Catastrófico"),AND(AB300="Alta",AD300="Catastrófico"),AND(AB300="Muy Alta",AD300="Catastrófico")),"Extremo","")))),"")</f>
        <v/>
      </c>
      <c r="AG300" s="124"/>
      <c r="AH300" s="148"/>
      <c r="AI300" s="148"/>
      <c r="AJ300" s="148"/>
      <c r="AK300" s="139"/>
      <c r="AL300" s="132"/>
      <c r="AM300" s="132"/>
      <c r="AN300" s="132"/>
      <c r="AO300" s="257" t="s">
        <v>230</v>
      </c>
    </row>
    <row r="301" spans="1:41" hidden="1" x14ac:dyDescent="0.3">
      <c r="A301" s="297"/>
      <c r="B301" s="297"/>
      <c r="C301" s="245"/>
      <c r="D301" s="247"/>
      <c r="E301" s="249"/>
      <c r="F301" s="296"/>
      <c r="G301" s="257"/>
      <c r="H301" s="255"/>
      <c r="I301" s="257"/>
      <c r="J301" s="295"/>
      <c r="K301" s="261"/>
      <c r="L301" s="262"/>
      <c r="M301" s="263"/>
      <c r="N301" s="262">
        <f>IF(NOT(ISERROR(MATCH(M301,_xlfn.ANCHORARRAY(H309),0))),L311&amp;"Por favor no seleccionar los criterios de impacto",M301)</f>
        <v>0</v>
      </c>
      <c r="O301" s="261"/>
      <c r="P301" s="262"/>
      <c r="Q301" s="264"/>
      <c r="R301" s="119">
        <v>2</v>
      </c>
      <c r="S301" s="122"/>
      <c r="T301" s="123" t="str">
        <f>IF(OR(U301="Preventivo",U301="Detectivo"),"Probabilidad",IF(U301="Correctivo","Impacto",""))</f>
        <v/>
      </c>
      <c r="U301" s="124"/>
      <c r="V301" s="124"/>
      <c r="W301" s="125" t="str">
        <f>IF(AND(U301="Preventivo",V301="Automático"),"50%",IF(AND(U301="Preventivo",V301="Manual"),"40%",IF(AND(U301="Detectivo",V301="Automático"),"40%",IF(AND(U301="Detectivo",V301="Manual"),"30%",IF(AND(U301="Correctivo",V301="Automático"),"35%",IF(AND(U301="Correctivo",V301="Manual"),"25%",""))))))</f>
        <v/>
      </c>
      <c r="X301" s="124"/>
      <c r="Y301" s="124"/>
      <c r="Z301" s="124"/>
      <c r="AA301" s="126" t="str">
        <f>IFERROR(IF(AND(T300="Probabilidad",T301="Probabilidad"),(AC300-(+AC300*W301)),IF(T301="Probabilidad",(L300-(+L300*W301)),IF(T301="Impacto",AC300,""))),"")</f>
        <v/>
      </c>
      <c r="AB301" s="127" t="str">
        <f t="shared" ref="AB301:AB305" si="428">IFERROR(IF(AA301="","",IF(AA301&lt;=0.2,"Muy Baja",IF(AA301&lt;=0.4,"Baja",IF(AA301&lt;=0.6,"Media",IF(AA301&lt;=0.8,"Alta","Muy Alta"))))),"")</f>
        <v/>
      </c>
      <c r="AC301" s="125" t="str">
        <f t="shared" ref="AC301:AC305" si="429">+AA301</f>
        <v/>
      </c>
      <c r="AD301" s="127" t="str">
        <f t="shared" ref="AD301:AD305" si="430">IFERROR(IF(AE301="","",IF(AE301&lt;=0.2,"Leve",IF(AE301&lt;=0.4,"Menor",IF(AE301&lt;=0.6,"Moderado",IF(AE301&lt;=0.8,"Mayor","Catastrófico"))))),"")</f>
        <v/>
      </c>
      <c r="AE301" s="125" t="str">
        <f>IFERROR(IF(AND(T300="Impacto",T301="Impacto"),(AE294-(+AE294*W301)),IF(T301="Impacto",($P$72-(+$P$72*W301)),IF(T301="Probabilidad",AE294,""))),"")</f>
        <v/>
      </c>
      <c r="AF301" s="128" t="str">
        <f t="shared" ref="AF301:AF302" si="431">IFERROR(IF(OR(AND(AB301="Muy Baja",AD301="Leve"),AND(AB301="Muy Baja",AD301="Menor"),AND(AB301="Baja",AD301="Leve")),"Bajo",IF(OR(AND(AB301="Muy baja",AD301="Moderado"),AND(AB301="Baja",AD301="Menor"),AND(AB301="Baja",AD301="Moderado"),AND(AB301="Media",AD301="Leve"),AND(AB301="Media",AD301="Menor"),AND(AB301="Media",AD301="Moderado"),AND(AB301="Alta",AD301="Leve"),AND(AB301="Alta",AD301="Menor")),"Moderado",IF(OR(AND(AB301="Muy Baja",AD301="Mayor"),AND(AB301="Baja",AD301="Mayor"),AND(AB301="Media",AD301="Mayor"),AND(AB301="Alta",AD301="Moderado"),AND(AB301="Alta",AD301="Mayor"),AND(AB301="Muy Alta",AD301="Leve"),AND(AB301="Muy Alta",AD301="Menor"),AND(AB301="Muy Alta",AD301="Moderado"),AND(AB301="Muy Alta",AD301="Mayor")),"Alto",IF(OR(AND(AB301="Muy Baja",AD301="Catastrófico"),AND(AB301="Baja",AD301="Catastrófico"),AND(AB301="Media",AD301="Catastrófico"),AND(AB301="Alta",AD301="Catastrófico"),AND(AB301="Muy Alta",AD301="Catastrófico")),"Extremo","")))),"")</f>
        <v/>
      </c>
      <c r="AG301" s="124"/>
      <c r="AH301" s="148"/>
      <c r="AI301" s="148"/>
      <c r="AJ301" s="148"/>
      <c r="AK301" s="149"/>
      <c r="AL301" s="132"/>
      <c r="AM301" s="132"/>
      <c r="AN301" s="132"/>
      <c r="AO301" s="257"/>
    </row>
    <row r="302" spans="1:41" hidden="1" x14ac:dyDescent="0.3">
      <c r="A302" s="297"/>
      <c r="B302" s="297"/>
      <c r="C302" s="245"/>
      <c r="D302" s="247"/>
      <c r="E302" s="249"/>
      <c r="F302" s="296"/>
      <c r="G302" s="257"/>
      <c r="H302" s="255"/>
      <c r="I302" s="257"/>
      <c r="J302" s="295"/>
      <c r="K302" s="261"/>
      <c r="L302" s="262"/>
      <c r="M302" s="263"/>
      <c r="N302" s="262">
        <f>IF(NOT(ISERROR(MATCH(M302,_xlfn.ANCHORARRAY(H310),0))),L312&amp;"Por favor no seleccionar los criterios de impacto",M302)</f>
        <v>0</v>
      </c>
      <c r="O302" s="261"/>
      <c r="P302" s="262"/>
      <c r="Q302" s="264"/>
      <c r="R302" s="119">
        <v>3</v>
      </c>
      <c r="S302" s="130"/>
      <c r="T302" s="123" t="str">
        <f>IF(OR(U302="Preventivo",U302="Detectivo"),"Probabilidad",IF(U302="Correctivo","Impacto",""))</f>
        <v/>
      </c>
      <c r="U302" s="124"/>
      <c r="V302" s="124"/>
      <c r="W302" s="125" t="str">
        <f t="shared" ref="W302:W305" si="432">IF(AND(U302="Preventivo",V302="Automático"),"50%",IF(AND(U302="Preventivo",V302="Manual"),"40%",IF(AND(U302="Detectivo",V302="Automático"),"40%",IF(AND(U302="Detectivo",V302="Manual"),"30%",IF(AND(U302="Correctivo",V302="Automático"),"35%",IF(AND(U302="Correctivo",V302="Manual"),"25%",""))))))</f>
        <v/>
      </c>
      <c r="X302" s="124"/>
      <c r="Y302" s="124"/>
      <c r="Z302" s="124"/>
      <c r="AA302" s="126" t="str">
        <f>IFERROR(IF(AND(T301="Probabilidad",T302="Probabilidad"),(AC301-(+AC301*W302)),IF(AND(T301="Impacto",T302="Probabilidad"),(AC300-(+AC300*W302)),IF(T302="Impacto",AC301,""))),"")</f>
        <v/>
      </c>
      <c r="AB302" s="127" t="str">
        <f t="shared" si="428"/>
        <v/>
      </c>
      <c r="AC302" s="125" t="str">
        <f t="shared" si="429"/>
        <v/>
      </c>
      <c r="AD302" s="127" t="str">
        <f t="shared" si="430"/>
        <v/>
      </c>
      <c r="AE302" s="125" t="str">
        <f>IFERROR(IF(AND(T301="Impacto",T302="Impacto"),(AE301-(+AE301*W302)),IF(AND(T301="Probabilidad",T302="Impacto"),(AE300-(+AE300*W302)),IF(T302="Probabilidad",AE301,""))),"")</f>
        <v/>
      </c>
      <c r="AF302" s="128" t="str">
        <f t="shared" si="431"/>
        <v/>
      </c>
      <c r="AG302" s="124"/>
      <c r="AH302" s="148"/>
      <c r="AI302" s="148"/>
      <c r="AJ302" s="148"/>
      <c r="AK302" s="139"/>
      <c r="AL302" s="132"/>
      <c r="AM302" s="132"/>
      <c r="AN302" s="132"/>
      <c r="AO302" s="257"/>
    </row>
    <row r="303" spans="1:41" hidden="1" x14ac:dyDescent="0.3">
      <c r="A303" s="297"/>
      <c r="B303" s="297"/>
      <c r="C303" s="245"/>
      <c r="D303" s="247"/>
      <c r="E303" s="249"/>
      <c r="F303" s="296"/>
      <c r="G303" s="257"/>
      <c r="H303" s="255"/>
      <c r="I303" s="257"/>
      <c r="J303" s="295"/>
      <c r="K303" s="261"/>
      <c r="L303" s="262"/>
      <c r="M303" s="263"/>
      <c r="N303" s="262">
        <f>IF(NOT(ISERROR(MATCH(M303,_xlfn.ANCHORARRAY(H311),0))),L313&amp;"Por favor no seleccionar los criterios de impacto",M303)</f>
        <v>0</v>
      </c>
      <c r="O303" s="261"/>
      <c r="P303" s="262"/>
      <c r="Q303" s="264"/>
      <c r="R303" s="119">
        <v>4</v>
      </c>
      <c r="S303" s="122"/>
      <c r="T303" s="123" t="str">
        <f t="shared" ref="T303:T305" si="433">IF(OR(U303="Preventivo",U303="Detectivo"),"Probabilidad",IF(U303="Correctivo","Impacto",""))</f>
        <v/>
      </c>
      <c r="U303" s="124"/>
      <c r="V303" s="124"/>
      <c r="W303" s="125" t="str">
        <f t="shared" si="432"/>
        <v/>
      </c>
      <c r="X303" s="124"/>
      <c r="Y303" s="124"/>
      <c r="Z303" s="124"/>
      <c r="AA303" s="126" t="str">
        <f t="shared" ref="AA303:AA305" si="434">IFERROR(IF(AND(T302="Probabilidad",T303="Probabilidad"),(AC302-(+AC302*W303)),IF(AND(T302="Impacto",T303="Probabilidad"),(AC301-(+AC301*W303)),IF(T303="Impacto",AC302,""))),"")</f>
        <v/>
      </c>
      <c r="AB303" s="127" t="str">
        <f t="shared" si="428"/>
        <v/>
      </c>
      <c r="AC303" s="125" t="str">
        <f t="shared" si="429"/>
        <v/>
      </c>
      <c r="AD303" s="127" t="str">
        <f t="shared" si="430"/>
        <v/>
      </c>
      <c r="AE303" s="125" t="str">
        <f t="shared" ref="AE303:AE305" si="435">IFERROR(IF(AND(T302="Impacto",T303="Impacto"),(AE302-(+AE302*W303)),IF(AND(T302="Probabilidad",T303="Impacto"),(AE301-(+AE301*W303)),IF(T303="Probabilidad",AE302,""))),"")</f>
        <v/>
      </c>
      <c r="AF303" s="128" t="str">
        <f>IFERROR(IF(OR(AND(AB303="Muy Baja",AD303="Leve"),AND(AB303="Muy Baja",AD303="Menor"),AND(AB303="Baja",AD303="Leve")),"Bajo",IF(OR(AND(AB303="Muy baja",AD303="Moderado"),AND(AB303="Baja",AD303="Menor"),AND(AB303="Baja",AD303="Moderado"),AND(AB303="Media",AD303="Leve"),AND(AB303="Media",AD303="Menor"),AND(AB303="Media",AD303="Moderado"),AND(AB303="Alta",AD303="Leve"),AND(AB303="Alta",AD303="Menor")),"Moderado",IF(OR(AND(AB303="Muy Baja",AD303="Mayor"),AND(AB303="Baja",AD303="Mayor"),AND(AB303="Media",AD303="Mayor"),AND(AB303="Alta",AD303="Moderado"),AND(AB303="Alta",AD303="Mayor"),AND(AB303="Muy Alta",AD303="Leve"),AND(AB303="Muy Alta",AD303="Menor"),AND(AB303="Muy Alta",AD303="Moderado"),AND(AB303="Muy Alta",AD303="Mayor")),"Alto",IF(OR(AND(AB303="Muy Baja",AD303="Catastrófico"),AND(AB303="Baja",AD303="Catastrófico"),AND(AB303="Media",AD303="Catastrófico"),AND(AB303="Alta",AD303="Catastrófico"),AND(AB303="Muy Alta",AD303="Catastrófico")),"Extremo","")))),"")</f>
        <v/>
      </c>
      <c r="AG303" s="124"/>
      <c r="AH303" s="148"/>
      <c r="AI303" s="148"/>
      <c r="AJ303" s="148"/>
      <c r="AK303" s="139"/>
      <c r="AL303" s="132"/>
      <c r="AM303" s="132"/>
      <c r="AN303" s="132"/>
      <c r="AO303" s="257"/>
    </row>
    <row r="304" spans="1:41" hidden="1" x14ac:dyDescent="0.3">
      <c r="A304" s="297"/>
      <c r="B304" s="297"/>
      <c r="C304" s="245"/>
      <c r="D304" s="247"/>
      <c r="E304" s="249"/>
      <c r="F304" s="296"/>
      <c r="G304" s="257"/>
      <c r="H304" s="255"/>
      <c r="I304" s="257"/>
      <c r="J304" s="295"/>
      <c r="K304" s="261"/>
      <c r="L304" s="262"/>
      <c r="M304" s="263"/>
      <c r="N304" s="262">
        <f>IF(NOT(ISERROR(MATCH(M304,_xlfn.ANCHORARRAY(H312),0))),L314&amp;"Por favor no seleccionar los criterios de impacto",M304)</f>
        <v>0</v>
      </c>
      <c r="O304" s="261"/>
      <c r="P304" s="262"/>
      <c r="Q304" s="264"/>
      <c r="R304" s="119">
        <v>5</v>
      </c>
      <c r="S304" s="122"/>
      <c r="T304" s="123" t="str">
        <f t="shared" si="433"/>
        <v/>
      </c>
      <c r="U304" s="124"/>
      <c r="V304" s="124"/>
      <c r="W304" s="125" t="str">
        <f t="shared" si="432"/>
        <v/>
      </c>
      <c r="X304" s="124"/>
      <c r="Y304" s="124"/>
      <c r="Z304" s="124"/>
      <c r="AA304" s="126" t="str">
        <f t="shared" si="434"/>
        <v/>
      </c>
      <c r="AB304" s="127" t="str">
        <f t="shared" si="428"/>
        <v/>
      </c>
      <c r="AC304" s="125" t="str">
        <f t="shared" si="429"/>
        <v/>
      </c>
      <c r="AD304" s="127" t="str">
        <f t="shared" si="430"/>
        <v/>
      </c>
      <c r="AE304" s="125" t="str">
        <f t="shared" si="435"/>
        <v/>
      </c>
      <c r="AF304" s="128" t="str">
        <f t="shared" ref="AF304:AF305" si="436">IFERROR(IF(OR(AND(AB304="Muy Baja",AD304="Leve"),AND(AB304="Muy Baja",AD304="Menor"),AND(AB304="Baja",AD304="Leve")),"Bajo",IF(OR(AND(AB304="Muy baja",AD304="Moderado"),AND(AB304="Baja",AD304="Menor"),AND(AB304="Baja",AD304="Moderado"),AND(AB304="Media",AD304="Leve"),AND(AB304="Media",AD304="Menor"),AND(AB304="Media",AD304="Moderado"),AND(AB304="Alta",AD304="Leve"),AND(AB304="Alta",AD304="Menor")),"Moderado",IF(OR(AND(AB304="Muy Baja",AD304="Mayor"),AND(AB304="Baja",AD304="Mayor"),AND(AB304="Media",AD304="Mayor"),AND(AB304="Alta",AD304="Moderado"),AND(AB304="Alta",AD304="Mayor"),AND(AB304="Muy Alta",AD304="Leve"),AND(AB304="Muy Alta",AD304="Menor"),AND(AB304="Muy Alta",AD304="Moderado"),AND(AB304="Muy Alta",AD304="Mayor")),"Alto",IF(OR(AND(AB304="Muy Baja",AD304="Catastrófico"),AND(AB304="Baja",AD304="Catastrófico"),AND(AB304="Media",AD304="Catastrófico"),AND(AB304="Alta",AD304="Catastrófico"),AND(AB304="Muy Alta",AD304="Catastrófico")),"Extremo","")))),"")</f>
        <v/>
      </c>
      <c r="AG304" s="124"/>
      <c r="AH304" s="148"/>
      <c r="AI304" s="148"/>
      <c r="AJ304" s="148"/>
      <c r="AK304" s="139"/>
      <c r="AL304" s="132"/>
      <c r="AM304" s="132"/>
      <c r="AN304" s="132"/>
      <c r="AO304" s="257"/>
    </row>
    <row r="305" spans="1:41" hidden="1" x14ac:dyDescent="0.3">
      <c r="A305" s="297"/>
      <c r="B305" s="297"/>
      <c r="C305" s="246"/>
      <c r="D305" s="247"/>
      <c r="E305" s="250"/>
      <c r="F305" s="296"/>
      <c r="G305" s="257"/>
      <c r="H305" s="256"/>
      <c r="I305" s="257"/>
      <c r="J305" s="295"/>
      <c r="K305" s="261"/>
      <c r="L305" s="262"/>
      <c r="M305" s="263"/>
      <c r="N305" s="262">
        <f>IF(NOT(ISERROR(MATCH(M305,_xlfn.ANCHORARRAY(H313),0))),L315&amp;"Por favor no seleccionar los criterios de impacto",M305)</f>
        <v>0</v>
      </c>
      <c r="O305" s="261"/>
      <c r="P305" s="262"/>
      <c r="Q305" s="264"/>
      <c r="R305" s="119">
        <v>6</v>
      </c>
      <c r="S305" s="122"/>
      <c r="T305" s="123" t="str">
        <f t="shared" si="433"/>
        <v/>
      </c>
      <c r="U305" s="124"/>
      <c r="V305" s="124"/>
      <c r="W305" s="125" t="str">
        <f t="shared" si="432"/>
        <v/>
      </c>
      <c r="X305" s="124"/>
      <c r="Y305" s="124"/>
      <c r="Z305" s="124"/>
      <c r="AA305" s="126" t="str">
        <f t="shared" si="434"/>
        <v/>
      </c>
      <c r="AB305" s="127" t="str">
        <f t="shared" si="428"/>
        <v/>
      </c>
      <c r="AC305" s="125" t="str">
        <f t="shared" si="429"/>
        <v/>
      </c>
      <c r="AD305" s="127" t="str">
        <f t="shared" si="430"/>
        <v/>
      </c>
      <c r="AE305" s="125" t="str">
        <f t="shared" si="435"/>
        <v/>
      </c>
      <c r="AF305" s="128" t="str">
        <f t="shared" si="436"/>
        <v/>
      </c>
      <c r="AG305" s="124"/>
      <c r="AH305" s="148"/>
      <c r="AI305" s="132"/>
      <c r="AJ305" s="132"/>
      <c r="AK305" s="132"/>
      <c r="AL305" s="132"/>
      <c r="AM305" s="132"/>
      <c r="AN305" s="132"/>
      <c r="AO305" s="257"/>
    </row>
    <row r="306" spans="1:41" hidden="1" x14ac:dyDescent="0.3">
      <c r="A306" s="297"/>
      <c r="B306" s="297"/>
      <c r="C306" s="244">
        <v>52</v>
      </c>
      <c r="D306" s="247"/>
      <c r="E306" s="248"/>
      <c r="F306" s="296"/>
      <c r="G306" s="257"/>
      <c r="H306" s="254"/>
      <c r="I306" s="257"/>
      <c r="J306" s="295"/>
      <c r="K306" s="261" t="str">
        <f t="shared" ref="K306" si="437">IF(J306&lt;=0,"",IF(J306&lt;=2,"Muy Baja",IF(J306&lt;=24,"Baja",IF(J306&lt;=500,"Media",IF(J306&lt;=5000,"Alta","Muy Alta")))))</f>
        <v/>
      </c>
      <c r="L306" s="262" t="str">
        <f>IF(K306="","",IF(K306="Muy Baja",0.2,IF(K306="Baja",0.4,IF(K306="Media",0.6,IF(K306="Alta",0.8,IF(K306="Muy Alta",1,))))))</f>
        <v/>
      </c>
      <c r="M306" s="263"/>
      <c r="N306" s="262">
        <f>IF(NOT(ISERROR(MATCH(M306,'Tabla Impacto'!$B$221:$B$223,0))),'Tabla Impacto'!$F$223&amp;"Por favor no seleccionar los criterios de impacto(Afectación Económica o presupuestal y Pérdida Reputacional)",M306)</f>
        <v>0</v>
      </c>
      <c r="O306" s="261" t="str">
        <f>IF(OR(N306='Tabla Impacto'!$C$11,N306='Tabla Impacto'!$D$11),"Leve",IF(OR(N306='Tabla Impacto'!$C$12,N306='Tabla Impacto'!$D$12),"Menor",IF(OR(N306='Tabla Impacto'!$C$13,N306='Tabla Impacto'!$D$13),"Moderado",IF(OR(N306='Tabla Impacto'!$C$14,N306='Tabla Impacto'!$D$14),"Mayor",IF(OR(N306='Tabla Impacto'!$C$15,N306='Tabla Impacto'!$D$15),"Catastrófico","")))))</f>
        <v/>
      </c>
      <c r="P306" s="262" t="str">
        <f>IF(O306="","",IF(O306="Leve",0.2,IF(O306="Menor",0.4,IF(O306="Moderado",0.6,IF(O306="Mayor",0.8,IF(O306="Catastrófico",1,))))))</f>
        <v/>
      </c>
      <c r="Q306" s="264" t="str">
        <f>IF(OR(AND(K306="Muy Baja",O306="Leve"),AND(K306="Muy Baja",O306="Menor"),AND(K306="Baja",O306="Leve")),"Bajo",IF(OR(AND(K306="Muy baja",O306="Moderado"),AND(K306="Baja",O306="Menor"),AND(K306="Baja",O306="Moderado"),AND(K306="Media",O306="Leve"),AND(K306="Media",O306="Menor"),AND(K306="Media",O306="Moderado"),AND(K306="Alta",O306="Leve"),AND(K306="Alta",O306="Menor")),"Moderado",IF(OR(AND(K306="Muy Baja",O306="Mayor"),AND(K306="Baja",O306="Mayor"),AND(K306="Media",O306="Mayor"),AND(K306="Alta",O306="Moderado"),AND(K306="Alta",O306="Mayor"),AND(K306="Muy Alta",O306="Leve"),AND(K306="Muy Alta",O306="Menor"),AND(K306="Muy Alta",O306="Moderado"),AND(K306="Muy Alta",O306="Mayor")),"Alto",IF(OR(AND(K306="Muy Baja",O306="Catastrófico"),AND(K306="Baja",O306="Catastrófico"),AND(K306="Media",O306="Catastrófico"),AND(K306="Alta",O306="Catastrófico"),AND(K306="Muy Alta",O306="Catastrófico")),"Extremo",""))))</f>
        <v/>
      </c>
      <c r="R306" s="119">
        <v>1</v>
      </c>
      <c r="S306" s="122"/>
      <c r="T306" s="123" t="str">
        <f>IF(OR(U306="Preventivo",U306="Detectivo"),"Probabilidad",IF(U306="Correctivo","Impacto",""))</f>
        <v/>
      </c>
      <c r="U306" s="124"/>
      <c r="V306" s="124"/>
      <c r="W306" s="125" t="str">
        <f>IF(AND(U306="Preventivo",V306="Automático"),"50%",IF(AND(U306="Preventivo",V306="Manual"),"40%",IF(AND(U306="Detectivo",V306="Automático"),"40%",IF(AND(U306="Detectivo",V306="Manual"),"30%",IF(AND(U306="Correctivo",V306="Automático"),"35%",IF(AND(U306="Correctivo",V306="Manual"),"25%",""))))))</f>
        <v/>
      </c>
      <c r="X306" s="124"/>
      <c r="Y306" s="124"/>
      <c r="Z306" s="124"/>
      <c r="AA306" s="126" t="str">
        <f>IFERROR(IF(T306="Probabilidad",(L306-(+L306*W306)),IF(T306="Impacto",L306,"")),"")</f>
        <v/>
      </c>
      <c r="AB306" s="127" t="str">
        <f>IFERROR(IF(AA306="","",IF(AA306&lt;=0.2,"Muy Baja",IF(AA306&lt;=0.4,"Baja",IF(AA306&lt;=0.6,"Media",IF(AA306&lt;=0.8,"Alta","Muy Alta"))))),"")</f>
        <v/>
      </c>
      <c r="AC306" s="125" t="str">
        <f>+AA306</f>
        <v/>
      </c>
      <c r="AD306" s="127" t="str">
        <f>IFERROR(IF(AE306="","",IF(AE306&lt;=0.2,"Leve",IF(AE306&lt;=0.4,"Menor",IF(AE306&lt;=0.6,"Moderado",IF(AE306&lt;=0.8,"Mayor","Catastrófico"))))),"")</f>
        <v/>
      </c>
      <c r="AE306" s="125" t="str">
        <f>IFERROR(IF(T306="Impacto",(P306-(+P306*W306)),IF(T306="Probabilidad",P306,"")),"")</f>
        <v/>
      </c>
      <c r="AF306" s="128" t="str">
        <f>IFERROR(IF(OR(AND(AB306="Muy Baja",AD306="Leve"),AND(AB306="Muy Baja",AD306="Menor"),AND(AB306="Baja",AD306="Leve")),"Bajo",IF(OR(AND(AB306="Muy baja",AD306="Moderado"),AND(AB306="Baja",AD306="Menor"),AND(AB306="Baja",AD306="Moderado"),AND(AB306="Media",AD306="Leve"),AND(AB306="Media",AD306="Menor"),AND(AB306="Media",AD306="Moderado"),AND(AB306="Alta",AD306="Leve"),AND(AB306="Alta",AD306="Menor")),"Moderado",IF(OR(AND(AB306="Muy Baja",AD306="Mayor"),AND(AB306="Baja",AD306="Mayor"),AND(AB306="Media",AD306="Mayor"),AND(AB306="Alta",AD306="Moderado"),AND(AB306="Alta",AD306="Mayor"),AND(AB306="Muy Alta",AD306="Leve"),AND(AB306="Muy Alta",AD306="Menor"),AND(AB306="Muy Alta",AD306="Moderado"),AND(AB306="Muy Alta",AD306="Mayor")),"Alto",IF(OR(AND(AB306="Muy Baja",AD306="Catastrófico"),AND(AB306="Baja",AD306="Catastrófico"),AND(AB306="Media",AD306="Catastrófico"),AND(AB306="Alta",AD306="Catastrófico"),AND(AB306="Muy Alta",AD306="Catastrófico")),"Extremo","")))),"")</f>
        <v/>
      </c>
      <c r="AG306" s="124"/>
      <c r="AH306" s="148"/>
      <c r="AI306" s="174"/>
      <c r="AJ306" s="174"/>
      <c r="AK306" s="174"/>
      <c r="AL306" s="132"/>
      <c r="AM306" s="132"/>
      <c r="AN306" s="132"/>
      <c r="AO306" s="257" t="s">
        <v>230</v>
      </c>
    </row>
    <row r="307" spans="1:41" hidden="1" x14ac:dyDescent="0.3">
      <c r="A307" s="297"/>
      <c r="B307" s="297"/>
      <c r="C307" s="245"/>
      <c r="D307" s="247"/>
      <c r="E307" s="249"/>
      <c r="F307" s="296"/>
      <c r="G307" s="257"/>
      <c r="H307" s="255"/>
      <c r="I307" s="257"/>
      <c r="J307" s="295"/>
      <c r="K307" s="261"/>
      <c r="L307" s="262"/>
      <c r="M307" s="263"/>
      <c r="N307" s="262">
        <f>IF(NOT(ISERROR(MATCH(M307,_xlfn.ANCHORARRAY(H315),0))),L317&amp;"Por favor no seleccionar los criterios de impacto",M307)</f>
        <v>0</v>
      </c>
      <c r="O307" s="261"/>
      <c r="P307" s="262"/>
      <c r="Q307" s="264"/>
      <c r="R307" s="119">
        <v>2</v>
      </c>
      <c r="S307" s="122"/>
      <c r="T307" s="123" t="str">
        <f>IF(OR(U307="Preventivo",U307="Detectivo"),"Probabilidad",IF(U307="Correctivo","Impacto",""))</f>
        <v/>
      </c>
      <c r="U307" s="124"/>
      <c r="V307" s="124"/>
      <c r="W307" s="125" t="str">
        <f>IF(AND(U307="Preventivo",V307="Automático"),"50%",IF(AND(U307="Preventivo",V307="Manual"),"40%",IF(AND(U307="Detectivo",V307="Automático"),"40%",IF(AND(U307="Detectivo",V307="Manual"),"30%",IF(AND(U307="Correctivo",V307="Automático"),"35%",IF(AND(U307="Correctivo",V307="Manual"),"25%",""))))))</f>
        <v/>
      </c>
      <c r="X307" s="124"/>
      <c r="Y307" s="124"/>
      <c r="Z307" s="124"/>
      <c r="AA307" s="126" t="str">
        <f>IFERROR(IF(AND(T306="Probabilidad",T307="Probabilidad"),(AC306-(+AC306*W307)),IF(T307="Probabilidad",(L306-(+L306*W307)),IF(T307="Impacto",AC306,""))),"")</f>
        <v/>
      </c>
      <c r="AB307" s="127" t="str">
        <f t="shared" ref="AB307:AB311" si="438">IFERROR(IF(AA307="","",IF(AA307&lt;=0.2,"Muy Baja",IF(AA307&lt;=0.4,"Baja",IF(AA307&lt;=0.6,"Media",IF(AA307&lt;=0.8,"Alta","Muy Alta"))))),"")</f>
        <v/>
      </c>
      <c r="AC307" s="125" t="str">
        <f t="shared" ref="AC307:AC311" si="439">+AA307</f>
        <v/>
      </c>
      <c r="AD307" s="127" t="str">
        <f t="shared" ref="AD307:AD311" si="440">IFERROR(IF(AE307="","",IF(AE307&lt;=0.2,"Leve",IF(AE307&lt;=0.4,"Menor",IF(AE307&lt;=0.6,"Moderado",IF(AE307&lt;=0.8,"Mayor","Catastrófico"))))),"")</f>
        <v/>
      </c>
      <c r="AE307" s="125" t="str">
        <f>IFERROR(IF(AND(T306="Impacto",T307="Impacto"),(AE300-(+AE300*W307)),IF(T307="Impacto",($P$72-(+$P$72*W307)),IF(T307="Probabilidad",AE300,""))),"")</f>
        <v/>
      </c>
      <c r="AF307" s="128" t="str">
        <f t="shared" ref="AF307:AF308" si="441">IFERROR(IF(OR(AND(AB307="Muy Baja",AD307="Leve"),AND(AB307="Muy Baja",AD307="Menor"),AND(AB307="Baja",AD307="Leve")),"Bajo",IF(OR(AND(AB307="Muy baja",AD307="Moderado"),AND(AB307="Baja",AD307="Menor"),AND(AB307="Baja",AD307="Moderado"),AND(AB307="Media",AD307="Leve"),AND(AB307="Media",AD307="Menor"),AND(AB307="Media",AD307="Moderado"),AND(AB307="Alta",AD307="Leve"),AND(AB307="Alta",AD307="Menor")),"Moderado",IF(OR(AND(AB307="Muy Baja",AD307="Mayor"),AND(AB307="Baja",AD307="Mayor"),AND(AB307="Media",AD307="Mayor"),AND(AB307="Alta",AD307="Moderado"),AND(AB307="Alta",AD307="Mayor"),AND(AB307="Muy Alta",AD307="Leve"),AND(AB307="Muy Alta",AD307="Menor"),AND(AB307="Muy Alta",AD307="Moderado"),AND(AB307="Muy Alta",AD307="Mayor")),"Alto",IF(OR(AND(AB307="Muy Baja",AD307="Catastrófico"),AND(AB307="Baja",AD307="Catastrófico"),AND(AB307="Media",AD307="Catastrófico"),AND(AB307="Alta",AD307="Catastrófico"),AND(AB307="Muy Alta",AD307="Catastrófico")),"Extremo","")))),"")</f>
        <v/>
      </c>
      <c r="AG307" s="124"/>
      <c r="AH307" s="148"/>
      <c r="AI307" s="174"/>
      <c r="AJ307" s="174"/>
      <c r="AK307" s="174"/>
      <c r="AL307" s="132"/>
      <c r="AM307" s="132"/>
      <c r="AN307" s="132"/>
      <c r="AO307" s="257"/>
    </row>
    <row r="308" spans="1:41" hidden="1" x14ac:dyDescent="0.3">
      <c r="A308" s="297"/>
      <c r="B308" s="297"/>
      <c r="C308" s="245"/>
      <c r="D308" s="247"/>
      <c r="E308" s="249"/>
      <c r="F308" s="296"/>
      <c r="G308" s="257"/>
      <c r="H308" s="255"/>
      <c r="I308" s="257"/>
      <c r="J308" s="295"/>
      <c r="K308" s="261"/>
      <c r="L308" s="262"/>
      <c r="M308" s="263"/>
      <c r="N308" s="262">
        <f>IF(NOT(ISERROR(MATCH(M308,_xlfn.ANCHORARRAY(H316),0))),#REF!&amp;"Por favor no seleccionar los criterios de impacto",M308)</f>
        <v>0</v>
      </c>
      <c r="O308" s="261"/>
      <c r="P308" s="262"/>
      <c r="Q308" s="264"/>
      <c r="R308" s="119">
        <v>3</v>
      </c>
      <c r="S308" s="130"/>
      <c r="T308" s="123" t="str">
        <f>IF(OR(U308="Preventivo",U308="Detectivo"),"Probabilidad",IF(U308="Correctivo","Impacto",""))</f>
        <v/>
      </c>
      <c r="U308" s="124"/>
      <c r="V308" s="124"/>
      <c r="W308" s="125" t="str">
        <f t="shared" ref="W308:W311" si="442">IF(AND(U308="Preventivo",V308="Automático"),"50%",IF(AND(U308="Preventivo",V308="Manual"),"40%",IF(AND(U308="Detectivo",V308="Automático"),"40%",IF(AND(U308="Detectivo",V308="Manual"),"30%",IF(AND(U308="Correctivo",V308="Automático"),"35%",IF(AND(U308="Correctivo",V308="Manual"),"25%",""))))))</f>
        <v/>
      </c>
      <c r="X308" s="124"/>
      <c r="Y308" s="124"/>
      <c r="Z308" s="124"/>
      <c r="AA308" s="126" t="str">
        <f>IFERROR(IF(AND(T307="Probabilidad",T308="Probabilidad"),(AC307-(+AC307*W308)),IF(AND(T307="Impacto",T308="Probabilidad"),(AC306-(+AC306*W308)),IF(T308="Impacto",AC307,""))),"")</f>
        <v/>
      </c>
      <c r="AB308" s="127" t="str">
        <f t="shared" si="438"/>
        <v/>
      </c>
      <c r="AC308" s="125" t="str">
        <f t="shared" si="439"/>
        <v/>
      </c>
      <c r="AD308" s="127" t="str">
        <f t="shared" si="440"/>
        <v/>
      </c>
      <c r="AE308" s="125" t="str">
        <f>IFERROR(IF(AND(T307="Impacto",T308="Impacto"),(AE307-(+AE307*W308)),IF(AND(T307="Probabilidad",T308="Impacto"),(AE306-(+AE306*W308)),IF(T308="Probabilidad",AE307,""))),"")</f>
        <v/>
      </c>
      <c r="AF308" s="128" t="str">
        <f t="shared" si="441"/>
        <v/>
      </c>
      <c r="AG308" s="124"/>
      <c r="AH308" s="148"/>
      <c r="AI308" s="174"/>
      <c r="AJ308" s="174"/>
      <c r="AK308" s="174"/>
      <c r="AL308" s="132"/>
      <c r="AM308" s="132"/>
      <c r="AN308" s="132"/>
      <c r="AO308" s="257"/>
    </row>
    <row r="309" spans="1:41" hidden="1" x14ac:dyDescent="0.3">
      <c r="A309" s="297"/>
      <c r="B309" s="297"/>
      <c r="C309" s="245"/>
      <c r="D309" s="247"/>
      <c r="E309" s="249"/>
      <c r="F309" s="296"/>
      <c r="G309" s="257"/>
      <c r="H309" s="255"/>
      <c r="I309" s="257"/>
      <c r="J309" s="295"/>
      <c r="K309" s="261"/>
      <c r="L309" s="262"/>
      <c r="M309" s="263"/>
      <c r="N309" s="262">
        <f>IF(NOT(ISERROR(MATCH(M309,_xlfn.ANCHORARRAY(H317),0))),#REF!&amp;"Por favor no seleccionar los criterios de impacto",M309)</f>
        <v>0</v>
      </c>
      <c r="O309" s="261"/>
      <c r="P309" s="262"/>
      <c r="Q309" s="264"/>
      <c r="R309" s="119">
        <v>4</v>
      </c>
      <c r="S309" s="122"/>
      <c r="T309" s="123" t="str">
        <f t="shared" ref="T309:T311" si="443">IF(OR(U309="Preventivo",U309="Detectivo"),"Probabilidad",IF(U309="Correctivo","Impacto",""))</f>
        <v/>
      </c>
      <c r="U309" s="124"/>
      <c r="V309" s="124"/>
      <c r="W309" s="125" t="str">
        <f t="shared" si="442"/>
        <v/>
      </c>
      <c r="X309" s="124"/>
      <c r="Y309" s="124"/>
      <c r="Z309" s="124"/>
      <c r="AA309" s="126" t="str">
        <f t="shared" ref="AA309:AA311" si="444">IFERROR(IF(AND(T308="Probabilidad",T309="Probabilidad"),(AC308-(+AC308*W309)),IF(AND(T308="Impacto",T309="Probabilidad"),(AC307-(+AC307*W309)),IF(T309="Impacto",AC308,""))),"")</f>
        <v/>
      </c>
      <c r="AB309" s="127" t="str">
        <f t="shared" si="438"/>
        <v/>
      </c>
      <c r="AC309" s="125" t="str">
        <f t="shared" si="439"/>
        <v/>
      </c>
      <c r="AD309" s="127" t="str">
        <f t="shared" si="440"/>
        <v/>
      </c>
      <c r="AE309" s="125" t="str">
        <f t="shared" ref="AE309:AE311" si="445">IFERROR(IF(AND(T308="Impacto",T309="Impacto"),(AE308-(+AE308*W309)),IF(AND(T308="Probabilidad",T309="Impacto"),(AE307-(+AE307*W309)),IF(T309="Probabilidad",AE308,""))),"")</f>
        <v/>
      </c>
      <c r="AF309" s="128" t="str">
        <f>IFERROR(IF(OR(AND(AB309="Muy Baja",AD309="Leve"),AND(AB309="Muy Baja",AD309="Menor"),AND(AB309="Baja",AD309="Leve")),"Bajo",IF(OR(AND(AB309="Muy baja",AD309="Moderado"),AND(AB309="Baja",AD309="Menor"),AND(AB309="Baja",AD309="Moderado"),AND(AB309="Media",AD309="Leve"),AND(AB309="Media",AD309="Menor"),AND(AB309="Media",AD309="Moderado"),AND(AB309="Alta",AD309="Leve"),AND(AB309="Alta",AD309="Menor")),"Moderado",IF(OR(AND(AB309="Muy Baja",AD309="Mayor"),AND(AB309="Baja",AD309="Mayor"),AND(AB309="Media",AD309="Mayor"),AND(AB309="Alta",AD309="Moderado"),AND(AB309="Alta",AD309="Mayor"),AND(AB309="Muy Alta",AD309="Leve"),AND(AB309="Muy Alta",AD309="Menor"),AND(AB309="Muy Alta",AD309="Moderado"),AND(AB309="Muy Alta",AD309="Mayor")),"Alto",IF(OR(AND(AB309="Muy Baja",AD309="Catastrófico"),AND(AB309="Baja",AD309="Catastrófico"),AND(AB309="Media",AD309="Catastrófico"),AND(AB309="Alta",AD309="Catastrófico"),AND(AB309="Muy Alta",AD309="Catastrófico")),"Extremo","")))),"")</f>
        <v/>
      </c>
      <c r="AG309" s="124"/>
      <c r="AH309" s="148"/>
      <c r="AI309" s="174"/>
      <c r="AJ309" s="174"/>
      <c r="AK309" s="174"/>
      <c r="AL309" s="132"/>
      <c r="AM309" s="132"/>
      <c r="AN309" s="132"/>
      <c r="AO309" s="257"/>
    </row>
    <row r="310" spans="1:41" hidden="1" x14ac:dyDescent="0.3">
      <c r="A310" s="297"/>
      <c r="B310" s="297"/>
      <c r="C310" s="245"/>
      <c r="D310" s="247"/>
      <c r="E310" s="249"/>
      <c r="F310" s="296"/>
      <c r="G310" s="257"/>
      <c r="H310" s="255"/>
      <c r="I310" s="257"/>
      <c r="J310" s="295"/>
      <c r="K310" s="261"/>
      <c r="L310" s="262"/>
      <c r="M310" s="263"/>
      <c r="N310" s="262">
        <f>IF(NOT(ISERROR(MATCH(M310,_xlfn.ANCHORARRAY(#REF!),0))),#REF!&amp;"Por favor no seleccionar los criterios de impacto",M310)</f>
        <v>0</v>
      </c>
      <c r="O310" s="261"/>
      <c r="P310" s="262"/>
      <c r="Q310" s="264"/>
      <c r="R310" s="119">
        <v>5</v>
      </c>
      <c r="S310" s="122"/>
      <c r="T310" s="123" t="str">
        <f t="shared" si="443"/>
        <v/>
      </c>
      <c r="U310" s="124"/>
      <c r="V310" s="124"/>
      <c r="W310" s="125" t="str">
        <f t="shared" si="442"/>
        <v/>
      </c>
      <c r="X310" s="124"/>
      <c r="Y310" s="124"/>
      <c r="Z310" s="124"/>
      <c r="AA310" s="126" t="str">
        <f t="shared" si="444"/>
        <v/>
      </c>
      <c r="AB310" s="127" t="str">
        <f t="shared" si="438"/>
        <v/>
      </c>
      <c r="AC310" s="125" t="str">
        <f t="shared" si="439"/>
        <v/>
      </c>
      <c r="AD310" s="127" t="str">
        <f t="shared" si="440"/>
        <v/>
      </c>
      <c r="AE310" s="125" t="str">
        <f t="shared" si="445"/>
        <v/>
      </c>
      <c r="AF310" s="128" t="str">
        <f t="shared" ref="AF310:AF311" si="446">IFERROR(IF(OR(AND(AB310="Muy Baja",AD310="Leve"),AND(AB310="Muy Baja",AD310="Menor"),AND(AB310="Baja",AD310="Leve")),"Bajo",IF(OR(AND(AB310="Muy baja",AD310="Moderado"),AND(AB310="Baja",AD310="Menor"),AND(AB310="Baja",AD310="Moderado"),AND(AB310="Media",AD310="Leve"),AND(AB310="Media",AD310="Menor"),AND(AB310="Media",AD310="Moderado"),AND(AB310="Alta",AD310="Leve"),AND(AB310="Alta",AD310="Menor")),"Moderado",IF(OR(AND(AB310="Muy Baja",AD310="Mayor"),AND(AB310="Baja",AD310="Mayor"),AND(AB310="Media",AD310="Mayor"),AND(AB310="Alta",AD310="Moderado"),AND(AB310="Alta",AD310="Mayor"),AND(AB310="Muy Alta",AD310="Leve"),AND(AB310="Muy Alta",AD310="Menor"),AND(AB310="Muy Alta",AD310="Moderado"),AND(AB310="Muy Alta",AD310="Mayor")),"Alto",IF(OR(AND(AB310="Muy Baja",AD310="Catastrófico"),AND(AB310="Baja",AD310="Catastrófico"),AND(AB310="Media",AD310="Catastrófico"),AND(AB310="Alta",AD310="Catastrófico"),AND(AB310="Muy Alta",AD310="Catastrófico")),"Extremo","")))),"")</f>
        <v/>
      </c>
      <c r="AG310" s="124"/>
      <c r="AH310" s="148"/>
      <c r="AI310" s="174"/>
      <c r="AJ310" s="174"/>
      <c r="AK310" s="174"/>
      <c r="AL310" s="132"/>
      <c r="AM310" s="132"/>
      <c r="AN310" s="132"/>
      <c r="AO310" s="257"/>
    </row>
    <row r="311" spans="1:41" hidden="1" x14ac:dyDescent="0.3">
      <c r="A311" s="297"/>
      <c r="B311" s="297"/>
      <c r="C311" s="246"/>
      <c r="D311" s="247"/>
      <c r="E311" s="250"/>
      <c r="F311" s="296"/>
      <c r="G311" s="257"/>
      <c r="H311" s="256"/>
      <c r="I311" s="257"/>
      <c r="J311" s="295"/>
      <c r="K311" s="261"/>
      <c r="L311" s="262"/>
      <c r="M311" s="263"/>
      <c r="N311" s="262">
        <f>IF(NOT(ISERROR(MATCH(M311,_xlfn.ANCHORARRAY(#REF!),0))),#REF!&amp;"Por favor no seleccionar los criterios de impacto",M311)</f>
        <v>0</v>
      </c>
      <c r="O311" s="261"/>
      <c r="P311" s="262"/>
      <c r="Q311" s="264"/>
      <c r="R311" s="119">
        <v>6</v>
      </c>
      <c r="S311" s="122"/>
      <c r="T311" s="123" t="str">
        <f t="shared" si="443"/>
        <v/>
      </c>
      <c r="U311" s="124"/>
      <c r="V311" s="124"/>
      <c r="W311" s="125" t="str">
        <f t="shared" si="442"/>
        <v/>
      </c>
      <c r="X311" s="124"/>
      <c r="Y311" s="124"/>
      <c r="Z311" s="124"/>
      <c r="AA311" s="126" t="str">
        <f t="shared" si="444"/>
        <v/>
      </c>
      <c r="AB311" s="127" t="str">
        <f t="shared" si="438"/>
        <v/>
      </c>
      <c r="AC311" s="125" t="str">
        <f t="shared" si="439"/>
        <v/>
      </c>
      <c r="AD311" s="127" t="str">
        <f t="shared" si="440"/>
        <v/>
      </c>
      <c r="AE311" s="125" t="str">
        <f t="shared" si="445"/>
        <v/>
      </c>
      <c r="AF311" s="128" t="str">
        <f t="shared" si="446"/>
        <v/>
      </c>
      <c r="AG311" s="124"/>
      <c r="AH311" s="148"/>
      <c r="AI311" s="174"/>
      <c r="AJ311" s="174"/>
      <c r="AK311" s="174"/>
      <c r="AL311" s="132"/>
      <c r="AM311" s="132"/>
      <c r="AN311" s="132"/>
      <c r="AO311" s="257"/>
    </row>
    <row r="312" spans="1:41" hidden="1" x14ac:dyDescent="0.3">
      <c r="A312" s="297"/>
      <c r="B312" s="297"/>
      <c r="C312" s="244">
        <v>53</v>
      </c>
      <c r="D312" s="247"/>
      <c r="E312" s="248"/>
      <c r="F312" s="296"/>
      <c r="G312" s="257"/>
      <c r="H312" s="254"/>
      <c r="I312" s="257"/>
      <c r="J312" s="295"/>
      <c r="K312" s="261" t="str">
        <f t="shared" ref="K312" si="447">IF(J312&lt;=0,"",IF(J312&lt;=2,"Muy Baja",IF(J312&lt;=24,"Baja",IF(J312&lt;=500,"Media",IF(J312&lt;=5000,"Alta","Muy Alta")))))</f>
        <v/>
      </c>
      <c r="L312" s="262" t="str">
        <f>IF(K312="","",IF(K312="Muy Baja",0.2,IF(K312="Baja",0.4,IF(K312="Media",0.6,IF(K312="Alta",0.8,IF(K312="Muy Alta",1,))))))</f>
        <v/>
      </c>
      <c r="M312" s="263"/>
      <c r="N312" s="262">
        <f>IF(NOT(ISERROR(MATCH(M312,'Tabla Impacto'!$B$221:$B$223,0))),'Tabla Impacto'!$F$223&amp;"Por favor no seleccionar los criterios de impacto(Afectación Económica o presupuestal y Pérdida Reputacional)",M312)</f>
        <v>0</v>
      </c>
      <c r="O312" s="261" t="str">
        <f>IF(OR(N312='Tabla Impacto'!$C$11,N312='Tabla Impacto'!$D$11),"Leve",IF(OR(N312='Tabla Impacto'!$C$12,N312='Tabla Impacto'!$D$12),"Menor",IF(OR(N312='Tabla Impacto'!$C$13,N312='Tabla Impacto'!$D$13),"Moderado",IF(OR(N312='Tabla Impacto'!$C$14,N312='Tabla Impacto'!$D$14),"Mayor",IF(OR(N312='Tabla Impacto'!$C$15,N312='Tabla Impacto'!$D$15),"Catastrófico","")))))</f>
        <v/>
      </c>
      <c r="P312" s="262" t="str">
        <f>IF(O312="","",IF(O312="Leve",0.2,IF(O312="Menor",0.4,IF(O312="Moderado",0.6,IF(O312="Mayor",0.8,IF(O312="Catastrófico",1,))))))</f>
        <v/>
      </c>
      <c r="Q312" s="264" t="str">
        <f>IF(OR(AND(K312="Muy Baja",O312="Leve"),AND(K312="Muy Baja",O312="Menor"),AND(K312="Baja",O312="Leve")),"Bajo",IF(OR(AND(K312="Muy baja",O312="Moderado"),AND(K312="Baja",O312="Menor"),AND(K312="Baja",O312="Moderado"),AND(K312="Media",O312="Leve"),AND(K312="Media",O312="Menor"),AND(K312="Media",O312="Moderado"),AND(K312="Alta",O312="Leve"),AND(K312="Alta",O312="Menor")),"Moderado",IF(OR(AND(K312="Muy Baja",O312="Mayor"),AND(K312="Baja",O312="Mayor"),AND(K312="Media",O312="Mayor"),AND(K312="Alta",O312="Moderado"),AND(K312="Alta",O312="Mayor"),AND(K312="Muy Alta",O312="Leve"),AND(K312="Muy Alta",O312="Menor"),AND(K312="Muy Alta",O312="Moderado"),AND(K312="Muy Alta",O312="Mayor")),"Alto",IF(OR(AND(K312="Muy Baja",O312="Catastrófico"),AND(K312="Baja",O312="Catastrófico"),AND(K312="Media",O312="Catastrófico"),AND(K312="Alta",O312="Catastrófico"),AND(K312="Muy Alta",O312="Catastrófico")),"Extremo",""))))</f>
        <v/>
      </c>
      <c r="R312" s="119">
        <v>1</v>
      </c>
      <c r="S312" s="122"/>
      <c r="T312" s="123" t="str">
        <f>IF(OR(U312="Preventivo",U312="Detectivo"),"Probabilidad",IF(U312="Correctivo","Impacto",""))</f>
        <v/>
      </c>
      <c r="U312" s="124"/>
      <c r="V312" s="124"/>
      <c r="W312" s="125" t="str">
        <f>IF(AND(U312="Preventivo",V312="Automático"),"50%",IF(AND(U312="Preventivo",V312="Manual"),"40%",IF(AND(U312="Detectivo",V312="Automático"),"40%",IF(AND(U312="Detectivo",V312="Manual"),"30%",IF(AND(U312="Correctivo",V312="Automático"),"35%",IF(AND(U312="Correctivo",V312="Manual"),"25%",""))))))</f>
        <v/>
      </c>
      <c r="X312" s="124"/>
      <c r="Y312" s="124"/>
      <c r="Z312" s="124"/>
      <c r="AA312" s="126" t="str">
        <f>IFERROR(IF(T312="Probabilidad",(L312-(+L312*W312)),IF(T312="Impacto",L312,"")),"")</f>
        <v/>
      </c>
      <c r="AB312" s="127" t="str">
        <f>IFERROR(IF(AA312="","",IF(AA312&lt;=0.2,"Muy Baja",IF(AA312&lt;=0.4,"Baja",IF(AA312&lt;=0.6,"Media",IF(AA312&lt;=0.8,"Alta","Muy Alta"))))),"")</f>
        <v/>
      </c>
      <c r="AC312" s="125" t="str">
        <f>+AA312</f>
        <v/>
      </c>
      <c r="AD312" s="127" t="str">
        <f>IFERROR(IF(AE312="","",IF(AE312&lt;=0.2,"Leve",IF(AE312&lt;=0.4,"Menor",IF(AE312&lt;=0.6,"Moderado",IF(AE312&lt;=0.8,"Mayor","Catastrófico"))))),"")</f>
        <v/>
      </c>
      <c r="AE312" s="125" t="str">
        <f>IFERROR(IF(T312="Impacto",(P312-(+P312*W312)),IF(T312="Probabilidad",P312,"")),"")</f>
        <v/>
      </c>
      <c r="AF312" s="128" t="str">
        <f>IFERROR(IF(OR(AND(AB312="Muy Baja",AD312="Leve"),AND(AB312="Muy Baja",AD312="Menor"),AND(AB312="Baja",AD312="Leve")),"Bajo",IF(OR(AND(AB312="Muy baja",AD312="Moderado"),AND(AB312="Baja",AD312="Menor"),AND(AB312="Baja",AD312="Moderado"),AND(AB312="Media",AD312="Leve"),AND(AB312="Media",AD312="Menor"),AND(AB312="Media",AD312="Moderado"),AND(AB312="Alta",AD312="Leve"),AND(AB312="Alta",AD312="Menor")),"Moderado",IF(OR(AND(AB312="Muy Baja",AD312="Mayor"),AND(AB312="Baja",AD312="Mayor"),AND(AB312="Media",AD312="Mayor"),AND(AB312="Alta",AD312="Moderado"),AND(AB312="Alta",AD312="Mayor"),AND(AB312="Muy Alta",AD312="Leve"),AND(AB312="Muy Alta",AD312="Menor"),AND(AB312="Muy Alta",AD312="Moderado"),AND(AB312="Muy Alta",AD312="Mayor")),"Alto",IF(OR(AND(AB312="Muy Baja",AD312="Catastrófico"),AND(AB312="Baja",AD312="Catastrófico"),AND(AB312="Media",AD312="Catastrófico"),AND(AB312="Alta",AD312="Catastrófico"),AND(AB312="Muy Alta",AD312="Catastrófico")),"Extremo","")))),"")</f>
        <v/>
      </c>
      <c r="AG312" s="124"/>
      <c r="AH312" s="148"/>
      <c r="AI312" s="174"/>
      <c r="AJ312" s="174"/>
      <c r="AK312" s="174"/>
      <c r="AL312" s="132"/>
      <c r="AM312" s="132"/>
      <c r="AN312" s="132"/>
      <c r="AO312" s="257" t="s">
        <v>229</v>
      </c>
    </row>
    <row r="313" spans="1:41" hidden="1" x14ac:dyDescent="0.3">
      <c r="A313" s="297"/>
      <c r="B313" s="297"/>
      <c r="C313" s="245"/>
      <c r="D313" s="247"/>
      <c r="E313" s="249"/>
      <c r="F313" s="296"/>
      <c r="G313" s="257"/>
      <c r="H313" s="255"/>
      <c r="I313" s="257"/>
      <c r="J313" s="295"/>
      <c r="K313" s="261"/>
      <c r="L313" s="262"/>
      <c r="M313" s="263"/>
      <c r="N313" s="262">
        <f>IF(NOT(ISERROR(MATCH(M313,_xlfn.ANCHORARRAY(#REF!),0))),#REF!&amp;"Por favor no seleccionar los criterios de impacto",M313)</f>
        <v>0</v>
      </c>
      <c r="O313" s="261"/>
      <c r="P313" s="262"/>
      <c r="Q313" s="264"/>
      <c r="R313" s="119">
        <v>2</v>
      </c>
      <c r="S313" s="122"/>
      <c r="T313" s="123" t="str">
        <f>IF(OR(U313="Preventivo",U313="Detectivo"),"Probabilidad",IF(U313="Correctivo","Impacto",""))</f>
        <v/>
      </c>
      <c r="U313" s="124"/>
      <c r="V313" s="124"/>
      <c r="W313" s="125" t="str">
        <f>IF(AND(U313="Preventivo",V313="Automático"),"50%",IF(AND(U313="Preventivo",V313="Manual"),"40%",IF(AND(U313="Detectivo",V313="Automático"),"40%",IF(AND(U313="Detectivo",V313="Manual"),"30%",IF(AND(U313="Correctivo",V313="Automático"),"35%",IF(AND(U313="Correctivo",V313="Manual"),"25%",""))))))</f>
        <v/>
      </c>
      <c r="X313" s="124"/>
      <c r="Y313" s="124"/>
      <c r="Z313" s="124"/>
      <c r="AA313" s="126" t="str">
        <f>IFERROR(IF(AND(T312="Probabilidad",T313="Probabilidad"),(AC312-(+AC312*W313)),IF(T313="Probabilidad",(L312-(+L312*W313)),IF(T313="Impacto",AC312,""))),"")</f>
        <v/>
      </c>
      <c r="AB313" s="127" t="str">
        <f t="shared" ref="AB313:AB317" si="448">IFERROR(IF(AA313="","",IF(AA313&lt;=0.2,"Muy Baja",IF(AA313&lt;=0.4,"Baja",IF(AA313&lt;=0.6,"Media",IF(AA313&lt;=0.8,"Alta","Muy Alta"))))),"")</f>
        <v/>
      </c>
      <c r="AC313" s="125" t="str">
        <f t="shared" ref="AC313:AC317" si="449">+AA313</f>
        <v/>
      </c>
      <c r="AD313" s="127" t="str">
        <f t="shared" ref="AD313:AD317" si="450">IFERROR(IF(AE313="","",IF(AE313&lt;=0.2,"Leve",IF(AE313&lt;=0.4,"Menor",IF(AE313&lt;=0.6,"Moderado",IF(AE313&lt;=0.8,"Mayor","Catastrófico"))))),"")</f>
        <v/>
      </c>
      <c r="AE313" s="125" t="str">
        <f>IFERROR(IF(AND(T312="Impacto",T313="Impacto"),(AE306-(+AE306*W313)),IF(T313="Impacto",($P$72-(+$P$72*W313)),IF(T313="Probabilidad",AE306,""))),"")</f>
        <v/>
      </c>
      <c r="AF313" s="128" t="str">
        <f t="shared" ref="AF313:AF314" si="451">IFERROR(IF(OR(AND(AB313="Muy Baja",AD313="Leve"),AND(AB313="Muy Baja",AD313="Menor"),AND(AB313="Baja",AD313="Leve")),"Bajo",IF(OR(AND(AB313="Muy baja",AD313="Moderado"),AND(AB313="Baja",AD313="Menor"),AND(AB313="Baja",AD313="Moderado"),AND(AB313="Media",AD313="Leve"),AND(AB313="Media",AD313="Menor"),AND(AB313="Media",AD313="Moderado"),AND(AB313="Alta",AD313="Leve"),AND(AB313="Alta",AD313="Menor")),"Moderado",IF(OR(AND(AB313="Muy Baja",AD313="Mayor"),AND(AB313="Baja",AD313="Mayor"),AND(AB313="Media",AD313="Mayor"),AND(AB313="Alta",AD313="Moderado"),AND(AB313="Alta",AD313="Mayor"),AND(AB313="Muy Alta",AD313="Leve"),AND(AB313="Muy Alta",AD313="Menor"),AND(AB313="Muy Alta",AD313="Moderado"),AND(AB313="Muy Alta",AD313="Mayor")),"Alto",IF(OR(AND(AB313="Muy Baja",AD313="Catastrófico"),AND(AB313="Baja",AD313="Catastrófico"),AND(AB313="Media",AD313="Catastrófico"),AND(AB313="Alta",AD313="Catastrófico"),AND(AB313="Muy Alta",AD313="Catastrófico")),"Extremo","")))),"")</f>
        <v/>
      </c>
      <c r="AG313" s="124"/>
      <c r="AH313" s="148"/>
      <c r="AI313" s="174"/>
      <c r="AJ313" s="174"/>
      <c r="AK313" s="174"/>
      <c r="AL313" s="132"/>
      <c r="AM313" s="132"/>
      <c r="AN313" s="132"/>
      <c r="AO313" s="257"/>
    </row>
    <row r="314" spans="1:41" hidden="1" x14ac:dyDescent="0.3">
      <c r="A314" s="297"/>
      <c r="B314" s="297"/>
      <c r="C314" s="245"/>
      <c r="D314" s="247"/>
      <c r="E314" s="249"/>
      <c r="F314" s="296"/>
      <c r="G314" s="257"/>
      <c r="H314" s="255"/>
      <c r="I314" s="257"/>
      <c r="J314" s="295"/>
      <c r="K314" s="261"/>
      <c r="L314" s="262"/>
      <c r="M314" s="263"/>
      <c r="N314" s="262">
        <f>IF(NOT(ISERROR(MATCH(M314,_xlfn.ANCHORARRAY(#REF!),0))),L318&amp;"Por favor no seleccionar los criterios de impacto",M314)</f>
        <v>0</v>
      </c>
      <c r="O314" s="261"/>
      <c r="P314" s="262"/>
      <c r="Q314" s="264"/>
      <c r="R314" s="119">
        <v>3</v>
      </c>
      <c r="S314" s="130"/>
      <c r="T314" s="123" t="str">
        <f>IF(OR(U314="Preventivo",U314="Detectivo"),"Probabilidad",IF(U314="Correctivo","Impacto",""))</f>
        <v/>
      </c>
      <c r="U314" s="124"/>
      <c r="V314" s="124"/>
      <c r="W314" s="125" t="str">
        <f t="shared" ref="W314:W317" si="452">IF(AND(U314="Preventivo",V314="Automático"),"50%",IF(AND(U314="Preventivo",V314="Manual"),"40%",IF(AND(U314="Detectivo",V314="Automático"),"40%",IF(AND(U314="Detectivo",V314="Manual"),"30%",IF(AND(U314="Correctivo",V314="Automático"),"35%",IF(AND(U314="Correctivo",V314="Manual"),"25%",""))))))</f>
        <v/>
      </c>
      <c r="X314" s="124"/>
      <c r="Y314" s="124"/>
      <c r="Z314" s="124"/>
      <c r="AA314" s="126" t="str">
        <f>IFERROR(IF(AND(T313="Probabilidad",T314="Probabilidad"),(AC313-(+AC313*W314)),IF(AND(T313="Impacto",T314="Probabilidad"),(AC312-(+AC312*W314)),IF(T314="Impacto",AC313,""))),"")</f>
        <v/>
      </c>
      <c r="AB314" s="127" t="str">
        <f t="shared" si="448"/>
        <v/>
      </c>
      <c r="AC314" s="125" t="str">
        <f t="shared" si="449"/>
        <v/>
      </c>
      <c r="AD314" s="127" t="str">
        <f t="shared" si="450"/>
        <v/>
      </c>
      <c r="AE314" s="125" t="str">
        <f>IFERROR(IF(AND(T313="Impacto",T314="Impacto"),(AE313-(+AE313*W314)),IF(AND(T313="Probabilidad",T314="Impacto"),(AE312-(+AE312*W314)),IF(T314="Probabilidad",AE313,""))),"")</f>
        <v/>
      </c>
      <c r="AF314" s="128" t="str">
        <f t="shared" si="451"/>
        <v/>
      </c>
      <c r="AG314" s="124"/>
      <c r="AH314" s="148"/>
      <c r="AI314" s="174"/>
      <c r="AJ314" s="174"/>
      <c r="AK314" s="174"/>
      <c r="AL314" s="132"/>
      <c r="AM314" s="132"/>
      <c r="AN314" s="132"/>
      <c r="AO314" s="257"/>
    </row>
    <row r="315" spans="1:41" hidden="1" x14ac:dyDescent="0.3">
      <c r="A315" s="297"/>
      <c r="B315" s="297"/>
      <c r="C315" s="245"/>
      <c r="D315" s="247"/>
      <c r="E315" s="249"/>
      <c r="F315" s="296"/>
      <c r="G315" s="257"/>
      <c r="H315" s="255"/>
      <c r="I315" s="257"/>
      <c r="J315" s="295"/>
      <c r="K315" s="261"/>
      <c r="L315" s="262"/>
      <c r="M315" s="263"/>
      <c r="N315" s="262">
        <f>IF(NOT(ISERROR(MATCH(M315,_xlfn.ANCHORARRAY(#REF!),0))),L319&amp;"Por favor no seleccionar los criterios de impacto",M315)</f>
        <v>0</v>
      </c>
      <c r="O315" s="261"/>
      <c r="P315" s="262"/>
      <c r="Q315" s="264"/>
      <c r="R315" s="119">
        <v>4</v>
      </c>
      <c r="S315" s="122"/>
      <c r="T315" s="123" t="str">
        <f t="shared" ref="T315:T317" si="453">IF(OR(U315="Preventivo",U315="Detectivo"),"Probabilidad",IF(U315="Correctivo","Impacto",""))</f>
        <v/>
      </c>
      <c r="U315" s="124"/>
      <c r="V315" s="124"/>
      <c r="W315" s="125" t="str">
        <f t="shared" si="452"/>
        <v/>
      </c>
      <c r="X315" s="124"/>
      <c r="Y315" s="124"/>
      <c r="Z315" s="124"/>
      <c r="AA315" s="126" t="str">
        <f t="shared" ref="AA315:AA317" si="454">IFERROR(IF(AND(T314="Probabilidad",T315="Probabilidad"),(AC314-(+AC314*W315)),IF(AND(T314="Impacto",T315="Probabilidad"),(AC313-(+AC313*W315)),IF(T315="Impacto",AC314,""))),"")</f>
        <v/>
      </c>
      <c r="AB315" s="127" t="str">
        <f t="shared" si="448"/>
        <v/>
      </c>
      <c r="AC315" s="125" t="str">
        <f t="shared" si="449"/>
        <v/>
      </c>
      <c r="AD315" s="127" t="str">
        <f t="shared" si="450"/>
        <v/>
      </c>
      <c r="AE315" s="125" t="str">
        <f t="shared" ref="AE315:AE317" si="455">IFERROR(IF(AND(T314="Impacto",T315="Impacto"),(AE314-(+AE314*W315)),IF(AND(T314="Probabilidad",T315="Impacto"),(AE313-(+AE313*W315)),IF(T315="Probabilidad",AE314,""))),"")</f>
        <v/>
      </c>
      <c r="AF315" s="128" t="str">
        <f>IFERROR(IF(OR(AND(AB315="Muy Baja",AD315="Leve"),AND(AB315="Muy Baja",AD315="Menor"),AND(AB315="Baja",AD315="Leve")),"Bajo",IF(OR(AND(AB315="Muy baja",AD315="Moderado"),AND(AB315="Baja",AD315="Menor"),AND(AB315="Baja",AD315="Moderado"),AND(AB315="Media",AD315="Leve"),AND(AB315="Media",AD315="Menor"),AND(AB315="Media",AD315="Moderado"),AND(AB315="Alta",AD315="Leve"),AND(AB315="Alta",AD315="Menor")),"Moderado",IF(OR(AND(AB315="Muy Baja",AD315="Mayor"),AND(AB315="Baja",AD315="Mayor"),AND(AB315="Media",AD315="Mayor"),AND(AB315="Alta",AD315="Moderado"),AND(AB315="Alta",AD315="Mayor"),AND(AB315="Muy Alta",AD315="Leve"),AND(AB315="Muy Alta",AD315="Menor"),AND(AB315="Muy Alta",AD315="Moderado"),AND(AB315="Muy Alta",AD315="Mayor")),"Alto",IF(OR(AND(AB315="Muy Baja",AD315="Catastrófico"),AND(AB315="Baja",AD315="Catastrófico"),AND(AB315="Media",AD315="Catastrófico"),AND(AB315="Alta",AD315="Catastrófico"),AND(AB315="Muy Alta",AD315="Catastrófico")),"Extremo","")))),"")</f>
        <v/>
      </c>
      <c r="AG315" s="124"/>
      <c r="AH315" s="148"/>
      <c r="AI315" s="174"/>
      <c r="AJ315" s="174"/>
      <c r="AK315" s="174"/>
      <c r="AL315" s="132"/>
      <c r="AM315" s="132"/>
      <c r="AN315" s="132"/>
      <c r="AO315" s="257"/>
    </row>
    <row r="316" spans="1:41" hidden="1" x14ac:dyDescent="0.3">
      <c r="A316" s="297"/>
      <c r="B316" s="297"/>
      <c r="C316" s="245"/>
      <c r="D316" s="247"/>
      <c r="E316" s="249"/>
      <c r="F316" s="296"/>
      <c r="G316" s="257"/>
      <c r="H316" s="255"/>
      <c r="I316" s="257"/>
      <c r="J316" s="295"/>
      <c r="K316" s="261"/>
      <c r="L316" s="262"/>
      <c r="M316" s="263"/>
      <c r="N316" s="262">
        <f>IF(NOT(ISERROR(MATCH(M316,_xlfn.ANCHORARRAY(H318),0))),L320&amp;"Por favor no seleccionar los criterios de impacto",M316)</f>
        <v>0</v>
      </c>
      <c r="O316" s="261"/>
      <c r="P316" s="262"/>
      <c r="Q316" s="264"/>
      <c r="R316" s="119">
        <v>5</v>
      </c>
      <c r="S316" s="122"/>
      <c r="T316" s="123" t="str">
        <f t="shared" si="453"/>
        <v/>
      </c>
      <c r="U316" s="124"/>
      <c r="V316" s="124"/>
      <c r="W316" s="125" t="str">
        <f t="shared" si="452"/>
        <v/>
      </c>
      <c r="X316" s="124"/>
      <c r="Y316" s="124"/>
      <c r="Z316" s="124"/>
      <c r="AA316" s="126" t="str">
        <f t="shared" si="454"/>
        <v/>
      </c>
      <c r="AB316" s="127" t="str">
        <f t="shared" si="448"/>
        <v/>
      </c>
      <c r="AC316" s="125" t="str">
        <f t="shared" si="449"/>
        <v/>
      </c>
      <c r="AD316" s="127" t="str">
        <f t="shared" si="450"/>
        <v/>
      </c>
      <c r="AE316" s="125" t="str">
        <f t="shared" si="455"/>
        <v/>
      </c>
      <c r="AF316" s="128" t="str">
        <f t="shared" ref="AF316:AF317" si="456">IFERROR(IF(OR(AND(AB316="Muy Baja",AD316="Leve"),AND(AB316="Muy Baja",AD316="Menor"),AND(AB316="Baja",AD316="Leve")),"Bajo",IF(OR(AND(AB316="Muy baja",AD316="Moderado"),AND(AB316="Baja",AD316="Menor"),AND(AB316="Baja",AD316="Moderado"),AND(AB316="Media",AD316="Leve"),AND(AB316="Media",AD316="Menor"),AND(AB316="Media",AD316="Moderado"),AND(AB316="Alta",AD316="Leve"),AND(AB316="Alta",AD316="Menor")),"Moderado",IF(OR(AND(AB316="Muy Baja",AD316="Mayor"),AND(AB316="Baja",AD316="Mayor"),AND(AB316="Media",AD316="Mayor"),AND(AB316="Alta",AD316="Moderado"),AND(AB316="Alta",AD316="Mayor"),AND(AB316="Muy Alta",AD316="Leve"),AND(AB316="Muy Alta",AD316="Menor"),AND(AB316="Muy Alta",AD316="Moderado"),AND(AB316="Muy Alta",AD316="Mayor")),"Alto",IF(OR(AND(AB316="Muy Baja",AD316="Catastrófico"),AND(AB316="Baja",AD316="Catastrófico"),AND(AB316="Media",AD316="Catastrófico"),AND(AB316="Alta",AD316="Catastrófico"),AND(AB316="Muy Alta",AD316="Catastrófico")),"Extremo","")))),"")</f>
        <v/>
      </c>
      <c r="AG316" s="124"/>
      <c r="AH316" s="148"/>
      <c r="AI316" s="174"/>
      <c r="AJ316" s="174"/>
      <c r="AK316" s="174"/>
      <c r="AL316" s="132"/>
      <c r="AM316" s="132"/>
      <c r="AN316" s="132"/>
      <c r="AO316" s="257"/>
    </row>
    <row r="317" spans="1:41" hidden="1" x14ac:dyDescent="0.3">
      <c r="A317" s="297"/>
      <c r="B317" s="297"/>
      <c r="C317" s="246"/>
      <c r="D317" s="247"/>
      <c r="E317" s="250"/>
      <c r="F317" s="296"/>
      <c r="G317" s="257"/>
      <c r="H317" s="256"/>
      <c r="I317" s="257"/>
      <c r="J317" s="295"/>
      <c r="K317" s="261"/>
      <c r="L317" s="262"/>
      <c r="M317" s="263"/>
      <c r="N317" s="262">
        <f>IF(NOT(ISERROR(MATCH(M317,_xlfn.ANCHORARRAY(H319),0))),L321&amp;"Por favor no seleccionar los criterios de impacto",M317)</f>
        <v>0</v>
      </c>
      <c r="O317" s="261"/>
      <c r="P317" s="262"/>
      <c r="Q317" s="264"/>
      <c r="R317" s="119">
        <v>6</v>
      </c>
      <c r="S317" s="122"/>
      <c r="T317" s="123" t="str">
        <f t="shared" si="453"/>
        <v/>
      </c>
      <c r="U317" s="124"/>
      <c r="V317" s="124"/>
      <c r="W317" s="125" t="str">
        <f t="shared" si="452"/>
        <v/>
      </c>
      <c r="X317" s="124"/>
      <c r="Y317" s="124"/>
      <c r="Z317" s="124"/>
      <c r="AA317" s="126" t="str">
        <f t="shared" si="454"/>
        <v/>
      </c>
      <c r="AB317" s="127" t="str">
        <f t="shared" si="448"/>
        <v/>
      </c>
      <c r="AC317" s="125" t="str">
        <f t="shared" si="449"/>
        <v/>
      </c>
      <c r="AD317" s="127" t="str">
        <f t="shared" si="450"/>
        <v/>
      </c>
      <c r="AE317" s="125" t="str">
        <f t="shared" si="455"/>
        <v/>
      </c>
      <c r="AF317" s="128" t="str">
        <f t="shared" si="456"/>
        <v/>
      </c>
      <c r="AG317" s="124"/>
      <c r="AH317" s="148"/>
      <c r="AI317" s="174"/>
      <c r="AJ317" s="174"/>
      <c r="AK317" s="174"/>
      <c r="AL317" s="132"/>
      <c r="AM317" s="132"/>
      <c r="AN317" s="132"/>
      <c r="AO317" s="257"/>
    </row>
    <row r="318" spans="1:41" hidden="1" x14ac:dyDescent="0.3">
      <c r="A318" s="297"/>
      <c r="B318" s="297"/>
      <c r="C318" s="244">
        <v>55</v>
      </c>
      <c r="D318" s="247"/>
      <c r="E318" s="248"/>
      <c r="F318" s="296"/>
      <c r="G318" s="257"/>
      <c r="H318" s="254"/>
      <c r="I318" s="257"/>
      <c r="J318" s="295"/>
      <c r="K318" s="261" t="str">
        <f t="shared" ref="K318" si="457">IF(J318&lt;=0,"",IF(J318&lt;=2,"Muy Baja",IF(J318&lt;=24,"Baja",IF(J318&lt;=500,"Media",IF(J318&lt;=5000,"Alta","Muy Alta")))))</f>
        <v/>
      </c>
      <c r="L318" s="262" t="str">
        <f>IF(K318="","",IF(K318="Muy Baja",0.2,IF(K318="Baja",0.4,IF(K318="Media",0.6,IF(K318="Alta",0.8,IF(K318="Muy Alta",1,))))))</f>
        <v/>
      </c>
      <c r="M318" s="263"/>
      <c r="N318" s="262">
        <f>IF(NOT(ISERROR(MATCH(M318,'Tabla Impacto'!$B$221:$B$223,0))),'Tabla Impacto'!$F$223&amp;"Por favor no seleccionar los criterios de impacto(Afectación Económica o presupuestal y Pérdida Reputacional)",M318)</f>
        <v>0</v>
      </c>
      <c r="O318" s="261" t="str">
        <f>IF(OR(N318='Tabla Impacto'!$C$11,N318='Tabla Impacto'!$D$11),"Leve",IF(OR(N318='Tabla Impacto'!$C$12,N318='Tabla Impacto'!$D$12),"Menor",IF(OR(N318='Tabla Impacto'!$C$13,N318='Tabla Impacto'!$D$13),"Moderado",IF(OR(N318='Tabla Impacto'!$C$14,N318='Tabla Impacto'!$D$14),"Mayor",IF(OR(N318='Tabla Impacto'!$C$15,N318='Tabla Impacto'!$D$15),"Catastrófico","")))))</f>
        <v/>
      </c>
      <c r="P318" s="262" t="str">
        <f>IF(O318="","",IF(O318="Leve",0.2,IF(O318="Menor",0.4,IF(O318="Moderado",0.6,IF(O318="Mayor",0.8,IF(O318="Catastrófico",1,))))))</f>
        <v/>
      </c>
      <c r="Q318" s="264" t="str">
        <f>IF(OR(AND(K318="Muy Baja",O318="Leve"),AND(K318="Muy Baja",O318="Menor"),AND(K318="Baja",O318="Leve")),"Bajo",IF(OR(AND(K318="Muy baja",O318="Moderado"),AND(K318="Baja",O318="Menor"),AND(K318="Baja",O318="Moderado"),AND(K318="Media",O318="Leve"),AND(K318="Media",O318="Menor"),AND(K318="Media",O318="Moderado"),AND(K318="Alta",O318="Leve"),AND(K318="Alta",O318="Menor")),"Moderado",IF(OR(AND(K318="Muy Baja",O318="Mayor"),AND(K318="Baja",O318="Mayor"),AND(K318="Media",O318="Mayor"),AND(K318="Alta",O318="Moderado"),AND(K318="Alta",O318="Mayor"),AND(K318="Muy Alta",O318="Leve"),AND(K318="Muy Alta",O318="Menor"),AND(K318="Muy Alta",O318="Moderado"),AND(K318="Muy Alta",O318="Mayor")),"Alto",IF(OR(AND(K318="Muy Baja",O318="Catastrófico"),AND(K318="Baja",O318="Catastrófico"),AND(K318="Media",O318="Catastrófico"),AND(K318="Alta",O318="Catastrófico"),AND(K318="Muy Alta",O318="Catastrófico")),"Extremo",""))))</f>
        <v/>
      </c>
      <c r="R318" s="119">
        <v>1</v>
      </c>
      <c r="S318" s="122"/>
      <c r="T318" s="123" t="str">
        <f>IF(OR(U318="Preventivo",U318="Detectivo"),"Probabilidad",IF(U318="Correctivo","Impacto",""))</f>
        <v/>
      </c>
      <c r="U318" s="124"/>
      <c r="V318" s="124"/>
      <c r="W318" s="125" t="str">
        <f>IF(AND(U318="Preventivo",V318="Automático"),"50%",IF(AND(U318="Preventivo",V318="Manual"),"40%",IF(AND(U318="Detectivo",V318="Automático"),"40%",IF(AND(U318="Detectivo",V318="Manual"),"30%",IF(AND(U318="Correctivo",V318="Automático"),"35%",IF(AND(U318="Correctivo",V318="Manual"),"25%",""))))))</f>
        <v/>
      </c>
      <c r="X318" s="124"/>
      <c r="Y318" s="124"/>
      <c r="Z318" s="124"/>
      <c r="AA318" s="126" t="str">
        <f>IFERROR(IF(T318="Probabilidad",(L318-(+L318*W318)),IF(T318="Impacto",L318,"")),"")</f>
        <v/>
      </c>
      <c r="AB318" s="127" t="str">
        <f>IFERROR(IF(AA318="","",IF(AA318&lt;=0.2,"Muy Baja",IF(AA318&lt;=0.4,"Baja",IF(AA318&lt;=0.6,"Media",IF(AA318&lt;=0.8,"Alta","Muy Alta"))))),"")</f>
        <v/>
      </c>
      <c r="AC318" s="125" t="str">
        <f>+AA318</f>
        <v/>
      </c>
      <c r="AD318" s="127" t="str">
        <f>IFERROR(IF(AE318="","",IF(AE318&lt;=0.2,"Leve",IF(AE318&lt;=0.4,"Menor",IF(AE318&lt;=0.6,"Moderado",IF(AE318&lt;=0.8,"Mayor","Catastrófico"))))),"")</f>
        <v/>
      </c>
      <c r="AE318" s="125" t="str">
        <f>IFERROR(IF(T318="Impacto",(P318-(+P318*W318)),IF(T318="Probabilidad",P318,"")),"")</f>
        <v/>
      </c>
      <c r="AF318" s="128" t="str">
        <f>IFERROR(IF(OR(AND(AB318="Muy Baja",AD318="Leve"),AND(AB318="Muy Baja",AD318="Menor"),AND(AB318="Baja",AD318="Leve")),"Bajo",IF(OR(AND(AB318="Muy baja",AD318="Moderado"),AND(AB318="Baja",AD318="Menor"),AND(AB318="Baja",AD318="Moderado"),AND(AB318="Media",AD318="Leve"),AND(AB318="Media",AD318="Menor"),AND(AB318="Media",AD318="Moderado"),AND(AB318="Alta",AD318="Leve"),AND(AB318="Alta",AD318="Menor")),"Moderado",IF(OR(AND(AB318="Muy Baja",AD318="Mayor"),AND(AB318="Baja",AD318="Mayor"),AND(AB318="Media",AD318="Mayor"),AND(AB318="Alta",AD318="Moderado"),AND(AB318="Alta",AD318="Mayor"),AND(AB318="Muy Alta",AD318="Leve"),AND(AB318="Muy Alta",AD318="Menor"),AND(AB318="Muy Alta",AD318="Moderado"),AND(AB318="Muy Alta",AD318="Mayor")),"Alto",IF(OR(AND(AB318="Muy Baja",AD318="Catastrófico"),AND(AB318="Baja",AD318="Catastrófico"),AND(AB318="Media",AD318="Catastrófico"),AND(AB318="Alta",AD318="Catastrófico"),AND(AB318="Muy Alta",AD318="Catastrófico")),"Extremo","")))),"")</f>
        <v/>
      </c>
      <c r="AG318" s="124"/>
      <c r="AH318" s="148"/>
      <c r="AI318" s="174"/>
      <c r="AJ318" s="174"/>
      <c r="AK318" s="174"/>
      <c r="AL318" s="132"/>
      <c r="AM318" s="132"/>
      <c r="AN318" s="132"/>
      <c r="AO318" s="257" t="s">
        <v>230</v>
      </c>
    </row>
    <row r="319" spans="1:41" hidden="1" x14ac:dyDescent="0.3">
      <c r="A319" s="297"/>
      <c r="B319" s="297"/>
      <c r="C319" s="245"/>
      <c r="D319" s="247"/>
      <c r="E319" s="249"/>
      <c r="F319" s="296"/>
      <c r="G319" s="257"/>
      <c r="H319" s="255"/>
      <c r="I319" s="257"/>
      <c r="J319" s="295"/>
      <c r="K319" s="261"/>
      <c r="L319" s="262"/>
      <c r="M319" s="263"/>
      <c r="N319" s="262">
        <f>IF(NOT(ISERROR(MATCH(M319,_xlfn.ANCHORARRAY(H327),0))),L329&amp;"Por favor no seleccionar los criterios de impacto",M319)</f>
        <v>0</v>
      </c>
      <c r="O319" s="261"/>
      <c r="P319" s="262"/>
      <c r="Q319" s="264"/>
      <c r="R319" s="119">
        <v>2</v>
      </c>
      <c r="S319" s="122"/>
      <c r="T319" s="123" t="str">
        <f>IF(OR(U319="Preventivo",U319="Detectivo"),"Probabilidad",IF(U319="Correctivo","Impacto",""))</f>
        <v/>
      </c>
      <c r="U319" s="124"/>
      <c r="V319" s="124"/>
      <c r="W319" s="125" t="str">
        <f>IF(AND(U319="Preventivo",V319="Automático"),"50%",IF(AND(U319="Preventivo",V319="Manual"),"40%",IF(AND(U319="Detectivo",V319="Automático"),"40%",IF(AND(U319="Detectivo",V319="Manual"),"30%",IF(AND(U319="Correctivo",V319="Automático"),"35%",IF(AND(U319="Correctivo",V319="Manual"),"25%",""))))))</f>
        <v/>
      </c>
      <c r="X319" s="124"/>
      <c r="Y319" s="124"/>
      <c r="Z319" s="124"/>
      <c r="AA319" s="126" t="str">
        <f>IFERROR(IF(AND(T318="Probabilidad",T319="Probabilidad"),(AC318-(+AC318*W319)),IF(T319="Probabilidad",(L318-(+L318*W319)),IF(T319="Impacto",AC318,""))),"")</f>
        <v/>
      </c>
      <c r="AB319" s="127" t="str">
        <f t="shared" ref="AB319:AB323" si="458">IFERROR(IF(AA319="","",IF(AA319&lt;=0.2,"Muy Baja",IF(AA319&lt;=0.4,"Baja",IF(AA319&lt;=0.6,"Media",IF(AA319&lt;=0.8,"Alta","Muy Alta"))))),"")</f>
        <v/>
      </c>
      <c r="AC319" s="125" t="str">
        <f t="shared" ref="AC319:AC323" si="459">+AA319</f>
        <v/>
      </c>
      <c r="AD319" s="127" t="str">
        <f t="shared" ref="AD319:AD323" si="460">IFERROR(IF(AE319="","",IF(AE319&lt;=0.2,"Leve",IF(AE319&lt;=0.4,"Menor",IF(AE319&lt;=0.6,"Moderado",IF(AE319&lt;=0.8,"Mayor","Catastrófico"))))),"")</f>
        <v/>
      </c>
      <c r="AE319" s="125" t="str">
        <f>IFERROR(IF(AND(T318="Impacto",T319="Impacto"),(#REF!-(+#REF!*W319)),IF(T319="Impacto",($P$72-(+$P$72*W319)),IF(T319="Probabilidad",#REF!,""))),"")</f>
        <v/>
      </c>
      <c r="AF319" s="128" t="str">
        <f t="shared" ref="AF319:AF320" si="461">IFERROR(IF(OR(AND(AB319="Muy Baja",AD319="Leve"),AND(AB319="Muy Baja",AD319="Menor"),AND(AB319="Baja",AD319="Leve")),"Bajo",IF(OR(AND(AB319="Muy baja",AD319="Moderado"),AND(AB319="Baja",AD319="Menor"),AND(AB319="Baja",AD319="Moderado"),AND(AB319="Media",AD319="Leve"),AND(AB319="Media",AD319="Menor"),AND(AB319="Media",AD319="Moderado"),AND(AB319="Alta",AD319="Leve"),AND(AB319="Alta",AD319="Menor")),"Moderado",IF(OR(AND(AB319="Muy Baja",AD319="Mayor"),AND(AB319="Baja",AD319="Mayor"),AND(AB319="Media",AD319="Mayor"),AND(AB319="Alta",AD319="Moderado"),AND(AB319="Alta",AD319="Mayor"),AND(AB319="Muy Alta",AD319="Leve"),AND(AB319="Muy Alta",AD319="Menor"),AND(AB319="Muy Alta",AD319="Moderado"),AND(AB319="Muy Alta",AD319="Mayor")),"Alto",IF(OR(AND(AB319="Muy Baja",AD319="Catastrófico"),AND(AB319="Baja",AD319="Catastrófico"),AND(AB319="Media",AD319="Catastrófico"),AND(AB319="Alta",AD319="Catastrófico"),AND(AB319="Muy Alta",AD319="Catastrófico")),"Extremo","")))),"")</f>
        <v/>
      </c>
      <c r="AG319" s="124"/>
      <c r="AH319" s="148"/>
      <c r="AI319" s="174"/>
      <c r="AJ319" s="174"/>
      <c r="AK319" s="174"/>
      <c r="AL319" s="132"/>
      <c r="AM319" s="132"/>
      <c r="AN319" s="132"/>
      <c r="AO319" s="257"/>
    </row>
    <row r="320" spans="1:41" hidden="1" x14ac:dyDescent="0.3">
      <c r="A320" s="297"/>
      <c r="B320" s="297"/>
      <c r="C320" s="245"/>
      <c r="D320" s="247"/>
      <c r="E320" s="249"/>
      <c r="F320" s="296"/>
      <c r="G320" s="257"/>
      <c r="H320" s="255"/>
      <c r="I320" s="257"/>
      <c r="J320" s="295"/>
      <c r="K320" s="261"/>
      <c r="L320" s="262"/>
      <c r="M320" s="263"/>
      <c r="N320" s="262">
        <f>IF(NOT(ISERROR(MATCH(M320,_xlfn.ANCHORARRAY(H328),0))),#REF!&amp;"Por favor no seleccionar los criterios de impacto",M320)</f>
        <v>0</v>
      </c>
      <c r="O320" s="261"/>
      <c r="P320" s="262"/>
      <c r="Q320" s="264"/>
      <c r="R320" s="119">
        <v>3</v>
      </c>
      <c r="S320" s="130"/>
      <c r="T320" s="123" t="str">
        <f>IF(OR(U320="Preventivo",U320="Detectivo"),"Probabilidad",IF(U320="Correctivo","Impacto",""))</f>
        <v/>
      </c>
      <c r="U320" s="124"/>
      <c r="V320" s="124"/>
      <c r="W320" s="125" t="str">
        <f t="shared" ref="W320:W323" si="462">IF(AND(U320="Preventivo",V320="Automático"),"50%",IF(AND(U320="Preventivo",V320="Manual"),"40%",IF(AND(U320="Detectivo",V320="Automático"),"40%",IF(AND(U320="Detectivo",V320="Manual"),"30%",IF(AND(U320="Correctivo",V320="Automático"),"35%",IF(AND(U320="Correctivo",V320="Manual"),"25%",""))))))</f>
        <v/>
      </c>
      <c r="X320" s="124"/>
      <c r="Y320" s="124"/>
      <c r="Z320" s="124"/>
      <c r="AA320" s="126" t="str">
        <f>IFERROR(IF(AND(T319="Probabilidad",T320="Probabilidad"),(AC319-(+AC319*W320)),IF(AND(T319="Impacto",T320="Probabilidad"),(AC318-(+AC318*W320)),IF(T320="Impacto",AC319,""))),"")</f>
        <v/>
      </c>
      <c r="AB320" s="127" t="str">
        <f t="shared" si="458"/>
        <v/>
      </c>
      <c r="AC320" s="125" t="str">
        <f t="shared" si="459"/>
        <v/>
      </c>
      <c r="AD320" s="127" t="str">
        <f t="shared" si="460"/>
        <v/>
      </c>
      <c r="AE320" s="125" t="str">
        <f>IFERROR(IF(AND(T319="Impacto",T320="Impacto"),(AE319-(+AE319*W320)),IF(AND(T319="Probabilidad",T320="Impacto"),(AE318-(+AE318*W320)),IF(T320="Probabilidad",AE319,""))),"")</f>
        <v/>
      </c>
      <c r="AF320" s="128" t="str">
        <f t="shared" si="461"/>
        <v/>
      </c>
      <c r="AG320" s="124"/>
      <c r="AH320" s="148"/>
      <c r="AI320" s="174"/>
      <c r="AJ320" s="174"/>
      <c r="AK320" s="174"/>
      <c r="AL320" s="132"/>
      <c r="AM320" s="132"/>
      <c r="AN320" s="132"/>
      <c r="AO320" s="257"/>
    </row>
    <row r="321" spans="1:41" hidden="1" x14ac:dyDescent="0.3">
      <c r="A321" s="297"/>
      <c r="B321" s="297"/>
      <c r="C321" s="245"/>
      <c r="D321" s="247"/>
      <c r="E321" s="249"/>
      <c r="F321" s="296"/>
      <c r="G321" s="257"/>
      <c r="H321" s="255"/>
      <c r="I321" s="257"/>
      <c r="J321" s="295"/>
      <c r="K321" s="261"/>
      <c r="L321" s="262"/>
      <c r="M321" s="263"/>
      <c r="N321" s="262">
        <f>IF(NOT(ISERROR(MATCH(M321,_xlfn.ANCHORARRAY(H329),0))),#REF!&amp;"Por favor no seleccionar los criterios de impacto",M321)</f>
        <v>0</v>
      </c>
      <c r="O321" s="261"/>
      <c r="P321" s="262"/>
      <c r="Q321" s="264"/>
      <c r="R321" s="119">
        <v>4</v>
      </c>
      <c r="S321" s="122"/>
      <c r="T321" s="123" t="str">
        <f t="shared" ref="T321:T323" si="463">IF(OR(U321="Preventivo",U321="Detectivo"),"Probabilidad",IF(U321="Correctivo","Impacto",""))</f>
        <v/>
      </c>
      <c r="U321" s="124"/>
      <c r="V321" s="124"/>
      <c r="W321" s="125" t="str">
        <f t="shared" si="462"/>
        <v/>
      </c>
      <c r="X321" s="124"/>
      <c r="Y321" s="124"/>
      <c r="Z321" s="124"/>
      <c r="AA321" s="126" t="str">
        <f t="shared" ref="AA321:AA323" si="464">IFERROR(IF(AND(T320="Probabilidad",T321="Probabilidad"),(AC320-(+AC320*W321)),IF(AND(T320="Impacto",T321="Probabilidad"),(AC319-(+AC319*W321)),IF(T321="Impacto",AC320,""))),"")</f>
        <v/>
      </c>
      <c r="AB321" s="127" t="str">
        <f t="shared" si="458"/>
        <v/>
      </c>
      <c r="AC321" s="125" t="str">
        <f t="shared" si="459"/>
        <v/>
      </c>
      <c r="AD321" s="127" t="str">
        <f t="shared" si="460"/>
        <v/>
      </c>
      <c r="AE321" s="125" t="str">
        <f t="shared" ref="AE321:AE323" si="465">IFERROR(IF(AND(T320="Impacto",T321="Impacto"),(AE320-(+AE320*W321)),IF(AND(T320="Probabilidad",T321="Impacto"),(AE319-(+AE319*W321)),IF(T321="Probabilidad",AE320,""))),"")</f>
        <v/>
      </c>
      <c r="AF321" s="128" t="str">
        <f>IFERROR(IF(OR(AND(AB321="Muy Baja",AD321="Leve"),AND(AB321="Muy Baja",AD321="Menor"),AND(AB321="Baja",AD321="Leve")),"Bajo",IF(OR(AND(AB321="Muy baja",AD321="Moderado"),AND(AB321="Baja",AD321="Menor"),AND(AB321="Baja",AD321="Moderado"),AND(AB321="Media",AD321="Leve"),AND(AB321="Media",AD321="Menor"),AND(AB321="Media",AD321="Moderado"),AND(AB321="Alta",AD321="Leve"),AND(AB321="Alta",AD321="Menor")),"Moderado",IF(OR(AND(AB321="Muy Baja",AD321="Mayor"),AND(AB321="Baja",AD321="Mayor"),AND(AB321="Media",AD321="Mayor"),AND(AB321="Alta",AD321="Moderado"),AND(AB321="Alta",AD321="Mayor"),AND(AB321="Muy Alta",AD321="Leve"),AND(AB321="Muy Alta",AD321="Menor"),AND(AB321="Muy Alta",AD321="Moderado"),AND(AB321="Muy Alta",AD321="Mayor")),"Alto",IF(OR(AND(AB321="Muy Baja",AD321="Catastrófico"),AND(AB321="Baja",AD321="Catastrófico"),AND(AB321="Media",AD321="Catastrófico"),AND(AB321="Alta",AD321="Catastrófico"),AND(AB321="Muy Alta",AD321="Catastrófico")),"Extremo","")))),"")</f>
        <v/>
      </c>
      <c r="AG321" s="124"/>
      <c r="AH321" s="148"/>
      <c r="AI321" s="174"/>
      <c r="AJ321" s="174"/>
      <c r="AK321" s="174"/>
      <c r="AL321" s="132"/>
      <c r="AM321" s="132"/>
      <c r="AN321" s="132"/>
      <c r="AO321" s="257"/>
    </row>
    <row r="322" spans="1:41" hidden="1" x14ac:dyDescent="0.3">
      <c r="A322" s="297"/>
      <c r="B322" s="297"/>
      <c r="C322" s="245"/>
      <c r="D322" s="247"/>
      <c r="E322" s="249"/>
      <c r="F322" s="296"/>
      <c r="G322" s="257"/>
      <c r="H322" s="255"/>
      <c r="I322" s="257"/>
      <c r="J322" s="295"/>
      <c r="K322" s="261"/>
      <c r="L322" s="262"/>
      <c r="M322" s="263"/>
      <c r="N322" s="262">
        <f>IF(NOT(ISERROR(MATCH(M322,_xlfn.ANCHORARRAY(#REF!),0))),#REF!&amp;"Por favor no seleccionar los criterios de impacto",M322)</f>
        <v>0</v>
      </c>
      <c r="O322" s="261"/>
      <c r="P322" s="262"/>
      <c r="Q322" s="264"/>
      <c r="R322" s="119">
        <v>5</v>
      </c>
      <c r="S322" s="122"/>
      <c r="T322" s="123" t="str">
        <f t="shared" si="463"/>
        <v/>
      </c>
      <c r="U322" s="124"/>
      <c r="V322" s="124"/>
      <c r="W322" s="125" t="str">
        <f t="shared" si="462"/>
        <v/>
      </c>
      <c r="X322" s="124"/>
      <c r="Y322" s="124"/>
      <c r="Z322" s="124"/>
      <c r="AA322" s="126" t="str">
        <f t="shared" si="464"/>
        <v/>
      </c>
      <c r="AB322" s="127" t="str">
        <f t="shared" si="458"/>
        <v/>
      </c>
      <c r="AC322" s="125" t="str">
        <f t="shared" si="459"/>
        <v/>
      </c>
      <c r="AD322" s="127" t="str">
        <f t="shared" si="460"/>
        <v/>
      </c>
      <c r="AE322" s="125" t="str">
        <f t="shared" si="465"/>
        <v/>
      </c>
      <c r="AF322" s="128" t="str">
        <f t="shared" ref="AF322:AF323" si="466">IFERROR(IF(OR(AND(AB322="Muy Baja",AD322="Leve"),AND(AB322="Muy Baja",AD322="Menor"),AND(AB322="Baja",AD322="Leve")),"Bajo",IF(OR(AND(AB322="Muy baja",AD322="Moderado"),AND(AB322="Baja",AD322="Menor"),AND(AB322="Baja",AD322="Moderado"),AND(AB322="Media",AD322="Leve"),AND(AB322="Media",AD322="Menor"),AND(AB322="Media",AD322="Moderado"),AND(AB322="Alta",AD322="Leve"),AND(AB322="Alta",AD322="Menor")),"Moderado",IF(OR(AND(AB322="Muy Baja",AD322="Mayor"),AND(AB322="Baja",AD322="Mayor"),AND(AB322="Media",AD322="Mayor"),AND(AB322="Alta",AD322="Moderado"),AND(AB322="Alta",AD322="Mayor"),AND(AB322="Muy Alta",AD322="Leve"),AND(AB322="Muy Alta",AD322="Menor"),AND(AB322="Muy Alta",AD322="Moderado"),AND(AB322="Muy Alta",AD322="Mayor")),"Alto",IF(OR(AND(AB322="Muy Baja",AD322="Catastrófico"),AND(AB322="Baja",AD322="Catastrófico"),AND(AB322="Media",AD322="Catastrófico"),AND(AB322="Alta",AD322="Catastrófico"),AND(AB322="Muy Alta",AD322="Catastrófico")),"Extremo","")))),"")</f>
        <v/>
      </c>
      <c r="AG322" s="124"/>
      <c r="AH322" s="148"/>
      <c r="AI322" s="173"/>
      <c r="AJ322" s="173"/>
      <c r="AK322" s="173"/>
      <c r="AL322" s="132"/>
      <c r="AM322" s="132"/>
      <c r="AN322" s="132"/>
      <c r="AO322" s="257"/>
    </row>
    <row r="323" spans="1:41" hidden="1" x14ac:dyDescent="0.3">
      <c r="A323" s="297"/>
      <c r="B323" s="297"/>
      <c r="C323" s="246"/>
      <c r="D323" s="247"/>
      <c r="E323" s="250"/>
      <c r="F323" s="296"/>
      <c r="G323" s="257"/>
      <c r="H323" s="256"/>
      <c r="I323" s="257"/>
      <c r="J323" s="295"/>
      <c r="K323" s="261"/>
      <c r="L323" s="262"/>
      <c r="M323" s="263"/>
      <c r="N323" s="262">
        <f>IF(NOT(ISERROR(MATCH(M323,_xlfn.ANCHORARRAY(#REF!),0))),#REF!&amp;"Por favor no seleccionar los criterios de impacto",M323)</f>
        <v>0</v>
      </c>
      <c r="O323" s="261"/>
      <c r="P323" s="262"/>
      <c r="Q323" s="264"/>
      <c r="R323" s="119">
        <v>6</v>
      </c>
      <c r="S323" s="122"/>
      <c r="T323" s="123" t="str">
        <f t="shared" si="463"/>
        <v/>
      </c>
      <c r="U323" s="124"/>
      <c r="V323" s="124"/>
      <c r="W323" s="125" t="str">
        <f t="shared" si="462"/>
        <v/>
      </c>
      <c r="X323" s="124"/>
      <c r="Y323" s="124"/>
      <c r="Z323" s="124"/>
      <c r="AA323" s="126" t="str">
        <f t="shared" si="464"/>
        <v/>
      </c>
      <c r="AB323" s="127" t="str">
        <f t="shared" si="458"/>
        <v/>
      </c>
      <c r="AC323" s="125" t="str">
        <f t="shared" si="459"/>
        <v/>
      </c>
      <c r="AD323" s="127" t="str">
        <f t="shared" si="460"/>
        <v/>
      </c>
      <c r="AE323" s="125" t="str">
        <f t="shared" si="465"/>
        <v/>
      </c>
      <c r="AF323" s="128" t="str">
        <f t="shared" si="466"/>
        <v/>
      </c>
      <c r="AG323" s="124"/>
      <c r="AH323" s="148"/>
      <c r="AI323" s="173"/>
      <c r="AJ323" s="173"/>
      <c r="AK323" s="173"/>
      <c r="AL323" s="132"/>
      <c r="AM323" s="132"/>
      <c r="AN323" s="132"/>
      <c r="AO323" s="257"/>
    </row>
    <row r="324" spans="1:41" hidden="1" x14ac:dyDescent="0.3">
      <c r="A324" s="297"/>
      <c r="B324" s="297"/>
      <c r="C324" s="244">
        <v>56</v>
      </c>
      <c r="D324" s="247"/>
      <c r="E324" s="248"/>
      <c r="F324" s="296"/>
      <c r="G324" s="257"/>
      <c r="H324" s="254"/>
      <c r="I324" s="257"/>
      <c r="J324" s="295"/>
      <c r="K324" s="261" t="str">
        <f t="shared" ref="K324" si="467">IF(J324&lt;=0,"",IF(J324&lt;=2,"Muy Baja",IF(J324&lt;=24,"Baja",IF(J324&lt;=500,"Media",IF(J324&lt;=5000,"Alta","Muy Alta")))))</f>
        <v/>
      </c>
      <c r="L324" s="262" t="str">
        <f>IF(K324="","",IF(K324="Muy Baja",0.2,IF(K324="Baja",0.4,IF(K324="Media",0.6,IF(K324="Alta",0.8,IF(K324="Muy Alta",1,))))))</f>
        <v/>
      </c>
      <c r="M324" s="263"/>
      <c r="N324" s="262">
        <f>IF(NOT(ISERROR(MATCH(M324,'Tabla Impacto'!$B$221:$B$223,0))),'Tabla Impacto'!$F$223&amp;"Por favor no seleccionar los criterios de impacto(Afectación Económica o presupuestal y Pérdida Reputacional)",M324)</f>
        <v>0</v>
      </c>
      <c r="O324" s="261" t="str">
        <f>IF(OR(N324='Tabla Impacto'!$C$11,N324='Tabla Impacto'!$D$11),"Leve",IF(OR(N324='Tabla Impacto'!$C$12,N324='Tabla Impacto'!$D$12),"Menor",IF(OR(N324='Tabla Impacto'!$C$13,N324='Tabla Impacto'!$D$13),"Moderado",IF(OR(N324='Tabla Impacto'!$C$14,N324='Tabla Impacto'!$D$14),"Mayor",IF(OR(N324='Tabla Impacto'!$C$15,N324='Tabla Impacto'!$D$15),"Catastrófico","")))))</f>
        <v/>
      </c>
      <c r="P324" s="262" t="str">
        <f>IF(O324="","",IF(O324="Leve",0.2,IF(O324="Menor",0.4,IF(O324="Moderado",0.6,IF(O324="Mayor",0.8,IF(O324="Catastrófico",1,))))))</f>
        <v/>
      </c>
      <c r="Q324" s="264" t="str">
        <f>IF(OR(AND(K324="Muy Baja",O324="Leve"),AND(K324="Muy Baja",O324="Menor"),AND(K324="Baja",O324="Leve")),"Bajo",IF(OR(AND(K324="Muy baja",O324="Moderado"),AND(K324="Baja",O324="Menor"),AND(K324="Baja",O324="Moderado"),AND(K324="Media",O324="Leve"),AND(K324="Media",O324="Menor"),AND(K324="Media",O324="Moderado"),AND(K324="Alta",O324="Leve"),AND(K324="Alta",O324="Menor")),"Moderado",IF(OR(AND(K324="Muy Baja",O324="Mayor"),AND(K324="Baja",O324="Mayor"),AND(K324="Media",O324="Mayor"),AND(K324="Alta",O324="Moderado"),AND(K324="Alta",O324="Mayor"),AND(K324="Muy Alta",O324="Leve"),AND(K324="Muy Alta",O324="Menor"),AND(K324="Muy Alta",O324="Moderado"),AND(K324="Muy Alta",O324="Mayor")),"Alto",IF(OR(AND(K324="Muy Baja",O324="Catastrófico"),AND(K324="Baja",O324="Catastrófico"),AND(K324="Media",O324="Catastrófico"),AND(K324="Alta",O324="Catastrófico"),AND(K324="Muy Alta",O324="Catastrófico")),"Extremo",""))))</f>
        <v/>
      </c>
      <c r="R324" s="119">
        <v>1</v>
      </c>
      <c r="S324" s="122"/>
      <c r="T324" s="123" t="str">
        <f>IF(OR(U324="Preventivo",U324="Detectivo"),"Probabilidad",IF(U324="Correctivo","Impacto",""))</f>
        <v/>
      </c>
      <c r="U324" s="124"/>
      <c r="V324" s="124"/>
      <c r="W324" s="125" t="str">
        <f>IF(AND(U324="Preventivo",V324="Automático"),"50%",IF(AND(U324="Preventivo",V324="Manual"),"40%",IF(AND(U324="Detectivo",V324="Automático"),"40%",IF(AND(U324="Detectivo",V324="Manual"),"30%",IF(AND(U324="Correctivo",V324="Automático"),"35%",IF(AND(U324="Correctivo",V324="Manual"),"25%",""))))))</f>
        <v/>
      </c>
      <c r="X324" s="124"/>
      <c r="Y324" s="124"/>
      <c r="Z324" s="124"/>
      <c r="AA324" s="126" t="str">
        <f>IFERROR(IF(T324="Probabilidad",(L324-(+L324*W324)),IF(T324="Impacto",L324,"")),"")</f>
        <v/>
      </c>
      <c r="AB324" s="127" t="str">
        <f>IFERROR(IF(AA324="","",IF(AA324&lt;=0.2,"Muy Baja",IF(AA324&lt;=0.4,"Baja",IF(AA324&lt;=0.6,"Media",IF(AA324&lt;=0.8,"Alta","Muy Alta"))))),"")</f>
        <v/>
      </c>
      <c r="AC324" s="125" t="str">
        <f>+AA324</f>
        <v/>
      </c>
      <c r="AD324" s="127" t="str">
        <f>IFERROR(IF(AE324="","",IF(AE324&lt;=0.2,"Leve",IF(AE324&lt;=0.4,"Menor",IF(AE324&lt;=0.6,"Moderado",IF(AE324&lt;=0.8,"Mayor","Catastrófico"))))),"")</f>
        <v/>
      </c>
      <c r="AE324" s="125" t="str">
        <f>IFERROR(IF(T324="Impacto",(P324-(+P324*W324)),IF(T324="Probabilidad",P324,"")),"")</f>
        <v/>
      </c>
      <c r="AF324" s="128" t="str">
        <f>IFERROR(IF(OR(AND(AB324="Muy Baja",AD324="Leve"),AND(AB324="Muy Baja",AD324="Menor"),AND(AB324="Baja",AD324="Leve")),"Bajo",IF(OR(AND(AB324="Muy baja",AD324="Moderado"),AND(AB324="Baja",AD324="Menor"),AND(AB324="Baja",AD324="Moderado"),AND(AB324="Media",AD324="Leve"),AND(AB324="Media",AD324="Menor"),AND(AB324="Media",AD324="Moderado"),AND(AB324="Alta",AD324="Leve"),AND(AB324="Alta",AD324="Menor")),"Moderado",IF(OR(AND(AB324="Muy Baja",AD324="Mayor"),AND(AB324="Baja",AD324="Mayor"),AND(AB324="Media",AD324="Mayor"),AND(AB324="Alta",AD324="Moderado"),AND(AB324="Alta",AD324="Mayor"),AND(AB324="Muy Alta",AD324="Leve"),AND(AB324="Muy Alta",AD324="Menor"),AND(AB324="Muy Alta",AD324="Moderado"),AND(AB324="Muy Alta",AD324="Mayor")),"Alto",IF(OR(AND(AB324="Muy Baja",AD324="Catastrófico"),AND(AB324="Baja",AD324="Catastrófico"),AND(AB324="Media",AD324="Catastrófico"),AND(AB324="Alta",AD324="Catastrófico"),AND(AB324="Muy Alta",AD324="Catastrófico")),"Extremo","")))),"")</f>
        <v/>
      </c>
      <c r="AG324" s="124"/>
      <c r="AH324" s="148"/>
      <c r="AI324" s="174"/>
      <c r="AJ324" s="174"/>
      <c r="AK324" s="174"/>
      <c r="AL324" s="132"/>
      <c r="AM324" s="132"/>
      <c r="AN324" s="132"/>
      <c r="AO324" s="257" t="s">
        <v>230</v>
      </c>
    </row>
    <row r="325" spans="1:41" hidden="1" x14ac:dyDescent="0.3">
      <c r="A325" s="297"/>
      <c r="B325" s="297"/>
      <c r="C325" s="245"/>
      <c r="D325" s="247"/>
      <c r="E325" s="249"/>
      <c r="F325" s="296"/>
      <c r="G325" s="257"/>
      <c r="H325" s="255"/>
      <c r="I325" s="257"/>
      <c r="J325" s="295"/>
      <c r="K325" s="261"/>
      <c r="L325" s="262"/>
      <c r="M325" s="263"/>
      <c r="N325" s="262">
        <f>IF(NOT(ISERROR(MATCH(M325,_xlfn.ANCHORARRAY(#REF!),0))),#REF!&amp;"Por favor no seleccionar los criterios de impacto",M325)</f>
        <v>0</v>
      </c>
      <c r="O325" s="261"/>
      <c r="P325" s="262"/>
      <c r="Q325" s="264"/>
      <c r="R325" s="119">
        <v>2</v>
      </c>
      <c r="S325" s="122"/>
      <c r="T325" s="123" t="str">
        <f>IF(OR(U325="Preventivo",U325="Detectivo"),"Probabilidad",IF(U325="Correctivo","Impacto",""))</f>
        <v/>
      </c>
      <c r="U325" s="124"/>
      <c r="V325" s="124"/>
      <c r="W325" s="125" t="str">
        <f>IF(AND(U325="Preventivo",V325="Automático"),"50%",IF(AND(U325="Preventivo",V325="Manual"),"40%",IF(AND(U325="Detectivo",V325="Automático"),"40%",IF(AND(U325="Detectivo",V325="Manual"),"30%",IF(AND(U325="Correctivo",V325="Automático"),"35%",IF(AND(U325="Correctivo",V325="Manual"),"25%",""))))))</f>
        <v/>
      </c>
      <c r="X325" s="124"/>
      <c r="Y325" s="124"/>
      <c r="Z325" s="124"/>
      <c r="AA325" s="126" t="str">
        <f>IFERROR(IF(AND(T324="Probabilidad",T325="Probabilidad"),(AC324-(+AC324*W325)),IF(T325="Probabilidad",(L324-(+L324*W325)),IF(T325="Impacto",AC324,""))),"")</f>
        <v/>
      </c>
      <c r="AB325" s="127" t="str">
        <f t="shared" ref="AB325:AB329" si="468">IFERROR(IF(AA325="","",IF(AA325&lt;=0.2,"Muy Baja",IF(AA325&lt;=0.4,"Baja",IF(AA325&lt;=0.6,"Media",IF(AA325&lt;=0.8,"Alta","Muy Alta"))))),"")</f>
        <v/>
      </c>
      <c r="AC325" s="125" t="str">
        <f t="shared" ref="AC325:AC329" si="469">+AA325</f>
        <v/>
      </c>
      <c r="AD325" s="127" t="str">
        <f t="shared" ref="AD325:AD329" si="470">IFERROR(IF(AE325="","",IF(AE325&lt;=0.2,"Leve",IF(AE325&lt;=0.4,"Menor",IF(AE325&lt;=0.6,"Moderado",IF(AE325&lt;=0.8,"Mayor","Catastrófico"))))),"")</f>
        <v/>
      </c>
      <c r="AE325" s="125" t="str">
        <f>IFERROR(IF(AND(T324="Impacto",T325="Impacto"),(AE318-(+AE318*W325)),IF(T325="Impacto",($P$72-(+$P$72*W325)),IF(T325="Probabilidad",AE318,""))),"")</f>
        <v/>
      </c>
      <c r="AF325" s="128" t="str">
        <f t="shared" ref="AF325:AF326" si="471">IFERROR(IF(OR(AND(AB325="Muy Baja",AD325="Leve"),AND(AB325="Muy Baja",AD325="Menor"),AND(AB325="Baja",AD325="Leve")),"Bajo",IF(OR(AND(AB325="Muy baja",AD325="Moderado"),AND(AB325="Baja",AD325="Menor"),AND(AB325="Baja",AD325="Moderado"),AND(AB325="Media",AD325="Leve"),AND(AB325="Media",AD325="Menor"),AND(AB325="Media",AD325="Moderado"),AND(AB325="Alta",AD325="Leve"),AND(AB325="Alta",AD325="Menor")),"Moderado",IF(OR(AND(AB325="Muy Baja",AD325="Mayor"),AND(AB325="Baja",AD325="Mayor"),AND(AB325="Media",AD325="Mayor"),AND(AB325="Alta",AD325="Moderado"),AND(AB325="Alta",AD325="Mayor"),AND(AB325="Muy Alta",AD325="Leve"),AND(AB325="Muy Alta",AD325="Menor"),AND(AB325="Muy Alta",AD325="Moderado"),AND(AB325="Muy Alta",AD325="Mayor")),"Alto",IF(OR(AND(AB325="Muy Baja",AD325="Catastrófico"),AND(AB325="Baja",AD325="Catastrófico"),AND(AB325="Media",AD325="Catastrófico"),AND(AB325="Alta",AD325="Catastrófico"),AND(AB325="Muy Alta",AD325="Catastrófico")),"Extremo","")))),"")</f>
        <v/>
      </c>
      <c r="AG325" s="124"/>
      <c r="AH325" s="148"/>
      <c r="AI325" s="174"/>
      <c r="AJ325" s="174"/>
      <c r="AK325" s="174"/>
      <c r="AL325" s="132"/>
      <c r="AM325" s="132"/>
      <c r="AN325" s="132"/>
      <c r="AO325" s="257"/>
    </row>
    <row r="326" spans="1:41" hidden="1" x14ac:dyDescent="0.3">
      <c r="A326" s="297"/>
      <c r="B326" s="297"/>
      <c r="C326" s="245"/>
      <c r="D326" s="247"/>
      <c r="E326" s="249"/>
      <c r="F326" s="296"/>
      <c r="G326" s="257"/>
      <c r="H326" s="255"/>
      <c r="I326" s="257"/>
      <c r="J326" s="295"/>
      <c r="K326" s="261"/>
      <c r="L326" s="262"/>
      <c r="M326" s="263"/>
      <c r="N326" s="262">
        <f>IF(NOT(ISERROR(MATCH(M326,_xlfn.ANCHORARRAY(#REF!),0))),#REF!&amp;"Por favor no seleccionar los criterios de impacto",M326)</f>
        <v>0</v>
      </c>
      <c r="O326" s="261"/>
      <c r="P326" s="262"/>
      <c r="Q326" s="264"/>
      <c r="R326" s="119">
        <v>3</v>
      </c>
      <c r="S326" s="130"/>
      <c r="T326" s="123" t="str">
        <f>IF(OR(U326="Preventivo",U326="Detectivo"),"Probabilidad",IF(U326="Correctivo","Impacto",""))</f>
        <v/>
      </c>
      <c r="U326" s="124"/>
      <c r="V326" s="124"/>
      <c r="W326" s="125" t="str">
        <f t="shared" ref="W326:W329" si="472">IF(AND(U326="Preventivo",V326="Automático"),"50%",IF(AND(U326="Preventivo",V326="Manual"),"40%",IF(AND(U326="Detectivo",V326="Automático"),"40%",IF(AND(U326="Detectivo",V326="Manual"),"30%",IF(AND(U326="Correctivo",V326="Automático"),"35%",IF(AND(U326="Correctivo",V326="Manual"),"25%",""))))))</f>
        <v/>
      </c>
      <c r="X326" s="124"/>
      <c r="Y326" s="124"/>
      <c r="Z326" s="124"/>
      <c r="AA326" s="126" t="str">
        <f>IFERROR(IF(AND(T325="Probabilidad",T326="Probabilidad"),(AC325-(+AC325*W326)),IF(AND(T325="Impacto",T326="Probabilidad"),(AC324-(+AC324*W326)),IF(T326="Impacto",AC325,""))),"")</f>
        <v/>
      </c>
      <c r="AB326" s="127" t="str">
        <f t="shared" si="468"/>
        <v/>
      </c>
      <c r="AC326" s="125" t="str">
        <f t="shared" si="469"/>
        <v/>
      </c>
      <c r="AD326" s="127" t="str">
        <f t="shared" si="470"/>
        <v/>
      </c>
      <c r="AE326" s="125" t="str">
        <f>IFERROR(IF(AND(T325="Impacto",T326="Impacto"),(AE325-(+AE325*W326)),IF(AND(T325="Probabilidad",T326="Impacto"),(AE324-(+AE324*W326)),IF(T326="Probabilidad",AE325,""))),"")</f>
        <v/>
      </c>
      <c r="AF326" s="128" t="str">
        <f t="shared" si="471"/>
        <v/>
      </c>
      <c r="AG326" s="124"/>
      <c r="AH326" s="148"/>
      <c r="AI326" s="174"/>
      <c r="AJ326" s="174"/>
      <c r="AK326" s="174"/>
      <c r="AL326" s="132"/>
      <c r="AM326" s="132"/>
      <c r="AN326" s="132"/>
      <c r="AO326" s="257"/>
    </row>
    <row r="327" spans="1:41" hidden="1" x14ac:dyDescent="0.3">
      <c r="A327" s="297"/>
      <c r="B327" s="297"/>
      <c r="C327" s="245"/>
      <c r="D327" s="247"/>
      <c r="E327" s="249"/>
      <c r="F327" s="296"/>
      <c r="G327" s="257"/>
      <c r="H327" s="255"/>
      <c r="I327" s="257"/>
      <c r="J327" s="295"/>
      <c r="K327" s="261"/>
      <c r="L327" s="262"/>
      <c r="M327" s="263"/>
      <c r="N327" s="262">
        <f>IF(NOT(ISERROR(MATCH(M327,_xlfn.ANCHORARRAY(#REF!),0))),#REF!&amp;"Por favor no seleccionar los criterios de impacto",M327)</f>
        <v>0</v>
      </c>
      <c r="O327" s="261"/>
      <c r="P327" s="262"/>
      <c r="Q327" s="264"/>
      <c r="R327" s="119">
        <v>4</v>
      </c>
      <c r="S327" s="122"/>
      <c r="T327" s="123" t="str">
        <f t="shared" ref="T327:T329" si="473">IF(OR(U327="Preventivo",U327="Detectivo"),"Probabilidad",IF(U327="Correctivo","Impacto",""))</f>
        <v/>
      </c>
      <c r="U327" s="124"/>
      <c r="V327" s="124"/>
      <c r="W327" s="125" t="str">
        <f t="shared" si="472"/>
        <v/>
      </c>
      <c r="X327" s="124"/>
      <c r="Y327" s="124"/>
      <c r="Z327" s="124"/>
      <c r="AA327" s="126" t="str">
        <f t="shared" ref="AA327:AA329" si="474">IFERROR(IF(AND(T326="Probabilidad",T327="Probabilidad"),(AC326-(+AC326*W327)),IF(AND(T326="Impacto",T327="Probabilidad"),(AC325-(+AC325*W327)),IF(T327="Impacto",AC326,""))),"")</f>
        <v/>
      </c>
      <c r="AB327" s="127" t="str">
        <f t="shared" si="468"/>
        <v/>
      </c>
      <c r="AC327" s="125" t="str">
        <f t="shared" si="469"/>
        <v/>
      </c>
      <c r="AD327" s="127" t="str">
        <f t="shared" si="470"/>
        <v/>
      </c>
      <c r="AE327" s="125" t="str">
        <f t="shared" ref="AE327:AE329" si="475">IFERROR(IF(AND(T326="Impacto",T327="Impacto"),(AE326-(+AE326*W327)),IF(AND(T326="Probabilidad",T327="Impacto"),(AE325-(+AE325*W327)),IF(T327="Probabilidad",AE326,""))),"")</f>
        <v/>
      </c>
      <c r="AF327" s="128" t="str">
        <f>IFERROR(IF(OR(AND(AB327="Muy Baja",AD327="Leve"),AND(AB327="Muy Baja",AD327="Menor"),AND(AB327="Baja",AD327="Leve")),"Bajo",IF(OR(AND(AB327="Muy baja",AD327="Moderado"),AND(AB327="Baja",AD327="Menor"),AND(AB327="Baja",AD327="Moderado"),AND(AB327="Media",AD327="Leve"),AND(AB327="Media",AD327="Menor"),AND(AB327="Media",AD327="Moderado"),AND(AB327="Alta",AD327="Leve"),AND(AB327="Alta",AD327="Menor")),"Moderado",IF(OR(AND(AB327="Muy Baja",AD327="Mayor"),AND(AB327="Baja",AD327="Mayor"),AND(AB327="Media",AD327="Mayor"),AND(AB327="Alta",AD327="Moderado"),AND(AB327="Alta",AD327="Mayor"),AND(AB327="Muy Alta",AD327="Leve"),AND(AB327="Muy Alta",AD327="Menor"),AND(AB327="Muy Alta",AD327="Moderado"),AND(AB327="Muy Alta",AD327="Mayor")),"Alto",IF(OR(AND(AB327="Muy Baja",AD327="Catastrófico"),AND(AB327="Baja",AD327="Catastrófico"),AND(AB327="Media",AD327="Catastrófico"),AND(AB327="Alta",AD327="Catastrófico"),AND(AB327="Muy Alta",AD327="Catastrófico")),"Extremo","")))),"")</f>
        <v/>
      </c>
      <c r="AG327" s="124"/>
      <c r="AH327" s="148"/>
      <c r="AI327" s="173"/>
      <c r="AJ327" s="173"/>
      <c r="AK327" s="173"/>
      <c r="AL327" s="132"/>
      <c r="AM327" s="132"/>
      <c r="AN327" s="132"/>
      <c r="AO327" s="257"/>
    </row>
    <row r="328" spans="1:41" hidden="1" x14ac:dyDescent="0.3">
      <c r="A328" s="297"/>
      <c r="B328" s="297"/>
      <c r="C328" s="245"/>
      <c r="D328" s="247"/>
      <c r="E328" s="249"/>
      <c r="F328" s="296"/>
      <c r="G328" s="257"/>
      <c r="H328" s="255"/>
      <c r="I328" s="257"/>
      <c r="J328" s="295"/>
      <c r="K328" s="261"/>
      <c r="L328" s="262"/>
      <c r="M328" s="263"/>
      <c r="N328" s="262">
        <f>IF(NOT(ISERROR(MATCH(M328,_xlfn.ANCHORARRAY(#REF!),0))),#REF!&amp;"Por favor no seleccionar los criterios de impacto",M328)</f>
        <v>0</v>
      </c>
      <c r="O328" s="261"/>
      <c r="P328" s="262"/>
      <c r="Q328" s="264"/>
      <c r="R328" s="119">
        <v>5</v>
      </c>
      <c r="S328" s="122"/>
      <c r="T328" s="123" t="str">
        <f t="shared" si="473"/>
        <v/>
      </c>
      <c r="U328" s="124"/>
      <c r="V328" s="124"/>
      <c r="W328" s="125" t="str">
        <f t="shared" si="472"/>
        <v/>
      </c>
      <c r="X328" s="124"/>
      <c r="Y328" s="124"/>
      <c r="Z328" s="124"/>
      <c r="AA328" s="126" t="str">
        <f t="shared" si="474"/>
        <v/>
      </c>
      <c r="AB328" s="127" t="str">
        <f t="shared" si="468"/>
        <v/>
      </c>
      <c r="AC328" s="125" t="str">
        <f t="shared" si="469"/>
        <v/>
      </c>
      <c r="AD328" s="127" t="str">
        <f t="shared" si="470"/>
        <v/>
      </c>
      <c r="AE328" s="125" t="str">
        <f t="shared" si="475"/>
        <v/>
      </c>
      <c r="AF328" s="128" t="str">
        <f t="shared" ref="AF328:AF329" si="476">IFERROR(IF(OR(AND(AB328="Muy Baja",AD328="Leve"),AND(AB328="Muy Baja",AD328="Menor"),AND(AB328="Baja",AD328="Leve")),"Bajo",IF(OR(AND(AB328="Muy baja",AD328="Moderado"),AND(AB328="Baja",AD328="Menor"),AND(AB328="Baja",AD328="Moderado"),AND(AB328="Media",AD328="Leve"),AND(AB328="Media",AD328="Menor"),AND(AB328="Media",AD328="Moderado"),AND(AB328="Alta",AD328="Leve"),AND(AB328="Alta",AD328="Menor")),"Moderado",IF(OR(AND(AB328="Muy Baja",AD328="Mayor"),AND(AB328="Baja",AD328="Mayor"),AND(AB328="Media",AD328="Mayor"),AND(AB328="Alta",AD328="Moderado"),AND(AB328="Alta",AD328="Mayor"),AND(AB328="Muy Alta",AD328="Leve"),AND(AB328="Muy Alta",AD328="Menor"),AND(AB328="Muy Alta",AD328="Moderado"),AND(AB328="Muy Alta",AD328="Mayor")),"Alto",IF(OR(AND(AB328="Muy Baja",AD328="Catastrófico"),AND(AB328="Baja",AD328="Catastrófico"),AND(AB328="Media",AD328="Catastrófico"),AND(AB328="Alta",AD328="Catastrófico"),AND(AB328="Muy Alta",AD328="Catastrófico")),"Extremo","")))),"")</f>
        <v/>
      </c>
      <c r="AG328" s="124"/>
      <c r="AH328" s="148"/>
      <c r="AI328" s="173"/>
      <c r="AJ328" s="173"/>
      <c r="AK328" s="173"/>
      <c r="AL328" s="132"/>
      <c r="AM328" s="132"/>
      <c r="AN328" s="132"/>
      <c r="AO328" s="257"/>
    </row>
    <row r="329" spans="1:41" hidden="1" x14ac:dyDescent="0.3">
      <c r="A329" s="297"/>
      <c r="B329" s="297"/>
      <c r="C329" s="246"/>
      <c r="D329" s="247"/>
      <c r="E329" s="250"/>
      <c r="F329" s="296"/>
      <c r="G329" s="257"/>
      <c r="H329" s="256"/>
      <c r="I329" s="257"/>
      <c r="J329" s="295"/>
      <c r="K329" s="261"/>
      <c r="L329" s="262"/>
      <c r="M329" s="263"/>
      <c r="N329" s="262">
        <f>IF(NOT(ISERROR(MATCH(M329,_xlfn.ANCHORARRAY(#REF!),0))),#REF!&amp;"Por favor no seleccionar los criterios de impacto",M329)</f>
        <v>0</v>
      </c>
      <c r="O329" s="261"/>
      <c r="P329" s="262"/>
      <c r="Q329" s="264"/>
      <c r="R329" s="119">
        <v>6</v>
      </c>
      <c r="S329" s="122"/>
      <c r="T329" s="123" t="str">
        <f t="shared" si="473"/>
        <v/>
      </c>
      <c r="U329" s="124"/>
      <c r="V329" s="124"/>
      <c r="W329" s="125" t="str">
        <f t="shared" si="472"/>
        <v/>
      </c>
      <c r="X329" s="124"/>
      <c r="Y329" s="124"/>
      <c r="Z329" s="124"/>
      <c r="AA329" s="126" t="str">
        <f t="shared" si="474"/>
        <v/>
      </c>
      <c r="AB329" s="127" t="str">
        <f t="shared" si="468"/>
        <v/>
      </c>
      <c r="AC329" s="125" t="str">
        <f t="shared" si="469"/>
        <v/>
      </c>
      <c r="AD329" s="127" t="str">
        <f t="shared" si="470"/>
        <v/>
      </c>
      <c r="AE329" s="125" t="str">
        <f t="shared" si="475"/>
        <v/>
      </c>
      <c r="AF329" s="128" t="str">
        <f t="shared" si="476"/>
        <v/>
      </c>
      <c r="AG329" s="124"/>
      <c r="AH329" s="148"/>
      <c r="AI329" s="173"/>
      <c r="AJ329" s="173"/>
      <c r="AK329" s="173"/>
      <c r="AL329" s="132"/>
      <c r="AM329" s="132"/>
      <c r="AN329" s="132"/>
      <c r="AO329" s="257"/>
    </row>
    <row r="330" spans="1:41" hidden="1" x14ac:dyDescent="0.3">
      <c r="A330" s="297"/>
      <c r="B330" s="297"/>
      <c r="C330" s="244">
        <v>59</v>
      </c>
      <c r="D330" s="247"/>
      <c r="E330" s="248"/>
      <c r="F330" s="296"/>
      <c r="G330" s="257"/>
      <c r="H330" s="292"/>
      <c r="I330" s="257"/>
      <c r="J330" s="295"/>
      <c r="K330" s="261" t="str">
        <f t="shared" ref="K330" si="477">IF(J330&lt;=0,"",IF(J330&lt;=2,"Muy Baja",IF(J330&lt;=24,"Baja",IF(J330&lt;=500,"Media",IF(J330&lt;=5000,"Alta","Muy Alta")))))</f>
        <v/>
      </c>
      <c r="L330" s="262" t="str">
        <f>IF(K330="","",IF(K330="Muy Baja",0.2,IF(K330="Baja",0.4,IF(K330="Media",0.6,IF(K330="Alta",0.8,IF(K330="Muy Alta",1,))))))</f>
        <v/>
      </c>
      <c r="M330" s="263"/>
      <c r="N330" s="262">
        <f>IF(NOT(ISERROR(MATCH(M330,'Tabla Impacto'!$B$221:$B$223,0))),'Tabla Impacto'!$F$223&amp;"Por favor no seleccionar los criterios de impacto(Afectación Económica o presupuestal y Pérdida Reputacional)",M330)</f>
        <v>0</v>
      </c>
      <c r="O330" s="261" t="str">
        <f>IF(OR(N330='Tabla Impacto'!$C$11,N330='Tabla Impacto'!$D$11),"Leve",IF(OR(N330='Tabla Impacto'!$C$12,N330='Tabla Impacto'!$D$12),"Menor",IF(OR(N330='Tabla Impacto'!$C$13,N330='Tabla Impacto'!$D$13),"Moderado",IF(OR(N330='Tabla Impacto'!$C$14,N330='Tabla Impacto'!$D$14),"Mayor",IF(OR(N330='Tabla Impacto'!$C$15,N330='Tabla Impacto'!$D$15),"Catastrófico","")))))</f>
        <v/>
      </c>
      <c r="P330" s="262" t="str">
        <f>IF(O330="","",IF(O330="Leve",0.2,IF(O330="Menor",0.4,IF(O330="Moderado",0.6,IF(O330="Mayor",0.8,IF(O330="Catastrófico",1,))))))</f>
        <v/>
      </c>
      <c r="Q330" s="264" t="str">
        <f>IF(OR(AND(K330="Muy Baja",O330="Leve"),AND(K330="Muy Baja",O330="Menor"),AND(K330="Baja",O330="Leve")),"Bajo",IF(OR(AND(K330="Muy baja",O330="Moderado"),AND(K330="Baja",O330="Menor"),AND(K330="Baja",O330="Moderado"),AND(K330="Media",O330="Leve"),AND(K330="Media",O330="Menor"),AND(K330="Media",O330="Moderado"),AND(K330="Alta",O330="Leve"),AND(K330="Alta",O330="Menor")),"Moderado",IF(OR(AND(K330="Muy Baja",O330="Mayor"),AND(K330="Baja",O330="Mayor"),AND(K330="Media",O330="Mayor"),AND(K330="Alta",O330="Moderado"),AND(K330="Alta",O330="Mayor"),AND(K330="Muy Alta",O330="Leve"),AND(K330="Muy Alta",O330="Menor"),AND(K330="Muy Alta",O330="Moderado"),AND(K330="Muy Alta",O330="Mayor")),"Alto",IF(OR(AND(K330="Muy Baja",O330="Catastrófico"),AND(K330="Baja",O330="Catastrófico"),AND(K330="Media",O330="Catastrófico"),AND(K330="Alta",O330="Catastrófico"),AND(K330="Muy Alta",O330="Catastrófico")),"Extremo",""))))</f>
        <v/>
      </c>
      <c r="R330" s="119">
        <v>1</v>
      </c>
      <c r="S330" s="122"/>
      <c r="T330" s="123" t="str">
        <f>IF(OR(U330="Preventivo",U330="Detectivo"),"Probabilidad",IF(U330="Correctivo","Impacto",""))</f>
        <v/>
      </c>
      <c r="U330" s="124"/>
      <c r="V330" s="124"/>
      <c r="W330" s="125" t="str">
        <f>IF(AND(U330="Preventivo",V330="Automático"),"50%",IF(AND(U330="Preventivo",V330="Manual"),"40%",IF(AND(U330="Detectivo",V330="Automático"),"40%",IF(AND(U330="Detectivo",V330="Manual"),"30%",IF(AND(U330="Correctivo",V330="Automático"),"35%",IF(AND(U330="Correctivo",V330="Manual"),"25%",""))))))</f>
        <v/>
      </c>
      <c r="X330" s="124"/>
      <c r="Y330" s="124"/>
      <c r="Z330" s="124"/>
      <c r="AA330" s="126" t="str">
        <f>IFERROR(IF(T330="Probabilidad",(L330-(+L330*W330)),IF(T330="Impacto",L330,"")),"")</f>
        <v/>
      </c>
      <c r="AB330" s="127" t="str">
        <f>IFERROR(IF(AA330="","",IF(AA330&lt;=0.2,"Muy Baja",IF(AA330&lt;=0.4,"Baja",IF(AA330&lt;=0.6,"Media",IF(AA330&lt;=0.8,"Alta","Muy Alta"))))),"")</f>
        <v/>
      </c>
      <c r="AC330" s="125" t="str">
        <f>+AA330</f>
        <v/>
      </c>
      <c r="AD330" s="127" t="str">
        <f>IFERROR(IF(AE330="","",IF(AE330&lt;=0.2,"Leve",IF(AE330&lt;=0.4,"Menor",IF(AE330&lt;=0.6,"Moderado",IF(AE330&lt;=0.8,"Mayor","Catastrófico"))))),"")</f>
        <v/>
      </c>
      <c r="AE330" s="125" t="str">
        <f>IFERROR(IF(T330="Impacto",(P330-(+P330*W330)),IF(T330="Probabilidad",P330,"")),"")</f>
        <v/>
      </c>
      <c r="AF330" s="128" t="str">
        <f>IFERROR(IF(OR(AND(AB330="Muy Baja",AD330="Leve"),AND(AB330="Muy Baja",AD330="Menor"),AND(AB330="Baja",AD330="Leve")),"Bajo",IF(OR(AND(AB330="Muy baja",AD330="Moderado"),AND(AB330="Baja",AD330="Menor"),AND(AB330="Baja",AD330="Moderado"),AND(AB330="Media",AD330="Leve"),AND(AB330="Media",AD330="Menor"),AND(AB330="Media",AD330="Moderado"),AND(AB330="Alta",AD330="Leve"),AND(AB330="Alta",AD330="Menor")),"Moderado",IF(OR(AND(AB330="Muy Baja",AD330="Mayor"),AND(AB330="Baja",AD330="Mayor"),AND(AB330="Media",AD330="Mayor"),AND(AB330="Alta",AD330="Moderado"),AND(AB330="Alta",AD330="Mayor"),AND(AB330="Muy Alta",AD330="Leve"),AND(AB330="Muy Alta",AD330="Menor"),AND(AB330="Muy Alta",AD330="Moderado"),AND(AB330="Muy Alta",AD330="Mayor")),"Alto",IF(OR(AND(AB330="Muy Baja",AD330="Catastrófico"),AND(AB330="Baja",AD330="Catastrófico"),AND(AB330="Media",AD330="Catastrófico"),AND(AB330="Alta",AD330="Catastrófico"),AND(AB330="Muy Alta",AD330="Catastrófico")),"Extremo","")))),"")</f>
        <v/>
      </c>
      <c r="AG330" s="124"/>
      <c r="AH330" s="148"/>
      <c r="AI330" s="173"/>
      <c r="AJ330" s="174"/>
      <c r="AK330" s="174"/>
      <c r="AL330" s="132"/>
      <c r="AM330" s="132"/>
      <c r="AN330" s="132"/>
      <c r="AO330" s="257" t="s">
        <v>230</v>
      </c>
    </row>
    <row r="331" spans="1:41" hidden="1" x14ac:dyDescent="0.3">
      <c r="A331" s="297"/>
      <c r="B331" s="297"/>
      <c r="C331" s="245"/>
      <c r="D331" s="247"/>
      <c r="E331" s="249"/>
      <c r="F331" s="296"/>
      <c r="G331" s="257"/>
      <c r="H331" s="292"/>
      <c r="I331" s="257"/>
      <c r="J331" s="295"/>
      <c r="K331" s="261"/>
      <c r="L331" s="262"/>
      <c r="M331" s="263"/>
      <c r="N331" s="262">
        <f>IF(NOT(ISERROR(MATCH(M331,_xlfn.ANCHORARRAY(#REF!),0))),#REF!&amp;"Por favor no seleccionar los criterios de impacto",M331)</f>
        <v>0</v>
      </c>
      <c r="O331" s="261"/>
      <c r="P331" s="262"/>
      <c r="Q331" s="264"/>
      <c r="R331" s="119">
        <v>2</v>
      </c>
      <c r="S331" s="122"/>
      <c r="T331" s="123" t="str">
        <f>IF(OR(U331="Preventivo",U331="Detectivo"),"Probabilidad",IF(U331="Correctivo","Impacto",""))</f>
        <v/>
      </c>
      <c r="U331" s="124"/>
      <c r="V331" s="124"/>
      <c r="W331" s="125" t="str">
        <f>IF(AND(U331="Preventivo",V331="Automático"),"50%",IF(AND(U331="Preventivo",V331="Manual"),"40%",IF(AND(U331="Detectivo",V331="Automático"),"40%",IF(AND(U331="Detectivo",V331="Manual"),"30%",IF(AND(U331="Correctivo",V331="Automático"),"35%",IF(AND(U331="Correctivo",V331="Manual"),"25%",""))))))</f>
        <v/>
      </c>
      <c r="X331" s="124"/>
      <c r="Y331" s="124"/>
      <c r="Z331" s="124"/>
      <c r="AA331" s="126" t="str">
        <f>IFERROR(IF(AND(T330="Probabilidad",T331="Probabilidad"),(AC330-(+AC330*W331)),IF(T331="Probabilidad",(L330-(+L330*W331)),IF(T331="Impacto",AC330,""))),"")</f>
        <v/>
      </c>
      <c r="AB331" s="127" t="str">
        <f t="shared" ref="AB331:AB335" si="478">IFERROR(IF(AA331="","",IF(AA331&lt;=0.2,"Muy Baja",IF(AA331&lt;=0.4,"Baja",IF(AA331&lt;=0.6,"Media",IF(AA331&lt;=0.8,"Alta","Muy Alta"))))),"")</f>
        <v/>
      </c>
      <c r="AC331" s="125" t="str">
        <f t="shared" ref="AC331:AC335" si="479">+AA331</f>
        <v/>
      </c>
      <c r="AD331" s="127" t="str">
        <f t="shared" ref="AD331:AD335" si="480">IFERROR(IF(AE331="","",IF(AE331&lt;=0.2,"Leve",IF(AE331&lt;=0.4,"Menor",IF(AE331&lt;=0.6,"Moderado",IF(AE331&lt;=0.8,"Mayor","Catastrófico"))))),"")</f>
        <v/>
      </c>
      <c r="AE331" s="125" t="str">
        <f>IFERROR(IF(AND(T330="Impacto",T331="Impacto"),(#REF!-(+#REF!*W331)),IF(T331="Impacto",($P$72-(+$P$72*W331)),IF(T331="Probabilidad",#REF!,""))),"")</f>
        <v/>
      </c>
      <c r="AF331" s="128" t="str">
        <f t="shared" ref="AF331:AF332" si="481">IFERROR(IF(OR(AND(AB331="Muy Baja",AD331="Leve"),AND(AB331="Muy Baja",AD331="Menor"),AND(AB331="Baja",AD331="Leve")),"Bajo",IF(OR(AND(AB331="Muy baja",AD331="Moderado"),AND(AB331="Baja",AD331="Menor"),AND(AB331="Baja",AD331="Moderado"),AND(AB331="Media",AD331="Leve"),AND(AB331="Media",AD331="Menor"),AND(AB331="Media",AD331="Moderado"),AND(AB331="Alta",AD331="Leve"),AND(AB331="Alta",AD331="Menor")),"Moderado",IF(OR(AND(AB331="Muy Baja",AD331="Mayor"),AND(AB331="Baja",AD331="Mayor"),AND(AB331="Media",AD331="Mayor"),AND(AB331="Alta",AD331="Moderado"),AND(AB331="Alta",AD331="Mayor"),AND(AB331="Muy Alta",AD331="Leve"),AND(AB331="Muy Alta",AD331="Menor"),AND(AB331="Muy Alta",AD331="Moderado"),AND(AB331="Muy Alta",AD331="Mayor")),"Alto",IF(OR(AND(AB331="Muy Baja",AD331="Catastrófico"),AND(AB331="Baja",AD331="Catastrófico"),AND(AB331="Media",AD331="Catastrófico"),AND(AB331="Alta",AD331="Catastrófico"),AND(AB331="Muy Alta",AD331="Catastrófico")),"Extremo","")))),"")</f>
        <v/>
      </c>
      <c r="AG331" s="124"/>
      <c r="AH331" s="148"/>
      <c r="AI331" s="174"/>
      <c r="AJ331" s="174"/>
      <c r="AK331" s="174"/>
      <c r="AL331" s="132"/>
      <c r="AM331" s="132"/>
      <c r="AN331" s="132"/>
      <c r="AO331" s="257"/>
    </row>
    <row r="332" spans="1:41" hidden="1" x14ac:dyDescent="0.3">
      <c r="A332" s="297"/>
      <c r="B332" s="297"/>
      <c r="C332" s="245"/>
      <c r="D332" s="247"/>
      <c r="E332" s="249"/>
      <c r="F332" s="296"/>
      <c r="G332" s="257"/>
      <c r="H332" s="292"/>
      <c r="I332" s="257"/>
      <c r="J332" s="295"/>
      <c r="K332" s="261"/>
      <c r="L332" s="262"/>
      <c r="M332" s="263"/>
      <c r="N332" s="262">
        <f>IF(NOT(ISERROR(MATCH(M332,_xlfn.ANCHORARRAY(#REF!),0))),L336&amp;"Por favor no seleccionar los criterios de impacto",M332)</f>
        <v>0</v>
      </c>
      <c r="O332" s="261"/>
      <c r="P332" s="262"/>
      <c r="Q332" s="264"/>
      <c r="R332" s="119">
        <v>3</v>
      </c>
      <c r="S332" s="130"/>
      <c r="T332" s="123" t="str">
        <f>IF(OR(U332="Preventivo",U332="Detectivo"),"Probabilidad",IF(U332="Correctivo","Impacto",""))</f>
        <v/>
      </c>
      <c r="U332" s="124"/>
      <c r="V332" s="124"/>
      <c r="W332" s="125" t="str">
        <f t="shared" ref="W332:W335" si="482">IF(AND(U332="Preventivo",V332="Automático"),"50%",IF(AND(U332="Preventivo",V332="Manual"),"40%",IF(AND(U332="Detectivo",V332="Automático"),"40%",IF(AND(U332="Detectivo",V332="Manual"),"30%",IF(AND(U332="Correctivo",V332="Automático"),"35%",IF(AND(U332="Correctivo",V332="Manual"),"25%",""))))))</f>
        <v/>
      </c>
      <c r="X332" s="124"/>
      <c r="Y332" s="124"/>
      <c r="Z332" s="124"/>
      <c r="AA332" s="126" t="str">
        <f>IFERROR(IF(AND(T331="Probabilidad",T332="Probabilidad"),(AC331-(+AC331*W332)),IF(AND(T331="Impacto",T332="Probabilidad"),(AC330-(+AC330*W332)),IF(T332="Impacto",AC331,""))),"")</f>
        <v/>
      </c>
      <c r="AB332" s="127" t="str">
        <f t="shared" si="478"/>
        <v/>
      </c>
      <c r="AC332" s="125" t="str">
        <f t="shared" si="479"/>
        <v/>
      </c>
      <c r="AD332" s="127" t="str">
        <f t="shared" si="480"/>
        <v/>
      </c>
      <c r="AE332" s="125" t="str">
        <f>IFERROR(IF(AND(T331="Impacto",T332="Impacto"),(AE331-(+AE331*W332)),IF(AND(T331="Probabilidad",T332="Impacto"),(AE330-(+AE330*W332)),IF(T332="Probabilidad",AE331,""))),"")</f>
        <v/>
      </c>
      <c r="AF332" s="128" t="str">
        <f t="shared" si="481"/>
        <v/>
      </c>
      <c r="AG332" s="124"/>
      <c r="AH332" s="148"/>
      <c r="AI332" s="173"/>
      <c r="AJ332" s="173"/>
      <c r="AK332" s="173"/>
      <c r="AL332" s="132"/>
      <c r="AM332" s="132"/>
      <c r="AN332" s="132"/>
      <c r="AO332" s="257"/>
    </row>
    <row r="333" spans="1:41" hidden="1" x14ac:dyDescent="0.3">
      <c r="A333" s="297"/>
      <c r="B333" s="297"/>
      <c r="C333" s="245"/>
      <c r="D333" s="247"/>
      <c r="E333" s="249"/>
      <c r="F333" s="296"/>
      <c r="G333" s="257"/>
      <c r="H333" s="292"/>
      <c r="I333" s="257"/>
      <c r="J333" s="295"/>
      <c r="K333" s="261"/>
      <c r="L333" s="262"/>
      <c r="M333" s="263"/>
      <c r="N333" s="262">
        <f>IF(NOT(ISERROR(MATCH(M333,_xlfn.ANCHORARRAY(#REF!),0))),L337&amp;"Por favor no seleccionar los criterios de impacto",M333)</f>
        <v>0</v>
      </c>
      <c r="O333" s="261"/>
      <c r="P333" s="262"/>
      <c r="Q333" s="264"/>
      <c r="R333" s="119">
        <v>4</v>
      </c>
      <c r="S333" s="122"/>
      <c r="T333" s="123" t="str">
        <f t="shared" ref="T333:T335" si="483">IF(OR(U333="Preventivo",U333="Detectivo"),"Probabilidad",IF(U333="Correctivo","Impacto",""))</f>
        <v/>
      </c>
      <c r="U333" s="124"/>
      <c r="V333" s="124"/>
      <c r="W333" s="125" t="str">
        <f t="shared" si="482"/>
        <v/>
      </c>
      <c r="X333" s="124"/>
      <c r="Y333" s="124"/>
      <c r="Z333" s="124"/>
      <c r="AA333" s="126" t="str">
        <f t="shared" ref="AA333:AA335" si="484">IFERROR(IF(AND(T332="Probabilidad",T333="Probabilidad"),(AC332-(+AC332*W333)),IF(AND(T332="Impacto",T333="Probabilidad"),(AC331-(+AC331*W333)),IF(T333="Impacto",AC332,""))),"")</f>
        <v/>
      </c>
      <c r="AB333" s="127" t="str">
        <f t="shared" si="478"/>
        <v/>
      </c>
      <c r="AC333" s="125" t="str">
        <f t="shared" si="479"/>
        <v/>
      </c>
      <c r="AD333" s="127" t="str">
        <f t="shared" si="480"/>
        <v/>
      </c>
      <c r="AE333" s="125" t="str">
        <f t="shared" ref="AE333:AE335" si="485">IFERROR(IF(AND(T332="Impacto",T333="Impacto"),(AE332-(+AE332*W333)),IF(AND(T332="Probabilidad",T333="Impacto"),(AE331-(+AE331*W333)),IF(T333="Probabilidad",AE332,""))),"")</f>
        <v/>
      </c>
      <c r="AF333" s="128" t="str">
        <f>IFERROR(IF(OR(AND(AB333="Muy Baja",AD333="Leve"),AND(AB333="Muy Baja",AD333="Menor"),AND(AB333="Baja",AD333="Leve")),"Bajo",IF(OR(AND(AB333="Muy baja",AD333="Moderado"),AND(AB333="Baja",AD333="Menor"),AND(AB333="Baja",AD333="Moderado"),AND(AB333="Media",AD333="Leve"),AND(AB333="Media",AD333="Menor"),AND(AB333="Media",AD333="Moderado"),AND(AB333="Alta",AD333="Leve"),AND(AB333="Alta",AD333="Menor")),"Moderado",IF(OR(AND(AB333="Muy Baja",AD333="Mayor"),AND(AB333="Baja",AD333="Mayor"),AND(AB333="Media",AD333="Mayor"),AND(AB333="Alta",AD333="Moderado"),AND(AB333="Alta",AD333="Mayor"),AND(AB333="Muy Alta",AD333="Leve"),AND(AB333="Muy Alta",AD333="Menor"),AND(AB333="Muy Alta",AD333="Moderado"),AND(AB333="Muy Alta",AD333="Mayor")),"Alto",IF(OR(AND(AB333="Muy Baja",AD333="Catastrófico"),AND(AB333="Baja",AD333="Catastrófico"),AND(AB333="Media",AD333="Catastrófico"),AND(AB333="Alta",AD333="Catastrófico"),AND(AB333="Muy Alta",AD333="Catastrófico")),"Extremo","")))),"")</f>
        <v/>
      </c>
      <c r="AG333" s="124"/>
      <c r="AH333" s="148"/>
      <c r="AI333" s="173"/>
      <c r="AJ333" s="173"/>
      <c r="AK333" s="173"/>
      <c r="AL333" s="132"/>
      <c r="AM333" s="132"/>
      <c r="AN333" s="132"/>
      <c r="AO333" s="257"/>
    </row>
    <row r="334" spans="1:41" hidden="1" x14ac:dyDescent="0.3">
      <c r="A334" s="297"/>
      <c r="B334" s="297"/>
      <c r="C334" s="245"/>
      <c r="D334" s="247"/>
      <c r="E334" s="249"/>
      <c r="F334" s="296"/>
      <c r="G334" s="257"/>
      <c r="H334" s="292"/>
      <c r="I334" s="257"/>
      <c r="J334" s="295"/>
      <c r="K334" s="261"/>
      <c r="L334" s="262"/>
      <c r="M334" s="263"/>
      <c r="N334" s="262">
        <f>IF(NOT(ISERROR(MATCH(M334,_xlfn.ANCHORARRAY(H336),0))),L338&amp;"Por favor no seleccionar los criterios de impacto",M334)</f>
        <v>0</v>
      </c>
      <c r="O334" s="261"/>
      <c r="P334" s="262"/>
      <c r="Q334" s="264"/>
      <c r="R334" s="119">
        <v>5</v>
      </c>
      <c r="S334" s="122"/>
      <c r="T334" s="123" t="str">
        <f t="shared" si="483"/>
        <v/>
      </c>
      <c r="U334" s="124"/>
      <c r="V334" s="124"/>
      <c r="W334" s="125" t="str">
        <f t="shared" si="482"/>
        <v/>
      </c>
      <c r="X334" s="124"/>
      <c r="Y334" s="124"/>
      <c r="Z334" s="124"/>
      <c r="AA334" s="126" t="str">
        <f t="shared" si="484"/>
        <v/>
      </c>
      <c r="AB334" s="127" t="str">
        <f t="shared" si="478"/>
        <v/>
      </c>
      <c r="AC334" s="125" t="str">
        <f t="shared" si="479"/>
        <v/>
      </c>
      <c r="AD334" s="127" t="str">
        <f t="shared" si="480"/>
        <v/>
      </c>
      <c r="AE334" s="125" t="str">
        <f t="shared" si="485"/>
        <v/>
      </c>
      <c r="AF334" s="128" t="str">
        <f t="shared" ref="AF334:AF335" si="486">IFERROR(IF(OR(AND(AB334="Muy Baja",AD334="Leve"),AND(AB334="Muy Baja",AD334="Menor"),AND(AB334="Baja",AD334="Leve")),"Bajo",IF(OR(AND(AB334="Muy baja",AD334="Moderado"),AND(AB334="Baja",AD334="Menor"),AND(AB334="Baja",AD334="Moderado"),AND(AB334="Media",AD334="Leve"),AND(AB334="Media",AD334="Menor"),AND(AB334="Media",AD334="Moderado"),AND(AB334="Alta",AD334="Leve"),AND(AB334="Alta",AD334="Menor")),"Moderado",IF(OR(AND(AB334="Muy Baja",AD334="Mayor"),AND(AB334="Baja",AD334="Mayor"),AND(AB334="Media",AD334="Mayor"),AND(AB334="Alta",AD334="Moderado"),AND(AB334="Alta",AD334="Mayor"),AND(AB334="Muy Alta",AD334="Leve"),AND(AB334="Muy Alta",AD334="Menor"),AND(AB334="Muy Alta",AD334="Moderado"),AND(AB334="Muy Alta",AD334="Mayor")),"Alto",IF(OR(AND(AB334="Muy Baja",AD334="Catastrófico"),AND(AB334="Baja",AD334="Catastrófico"),AND(AB334="Media",AD334="Catastrófico"),AND(AB334="Alta",AD334="Catastrófico"),AND(AB334="Muy Alta",AD334="Catastrófico")),"Extremo","")))),"")</f>
        <v/>
      </c>
      <c r="AG334" s="124"/>
      <c r="AH334" s="148"/>
      <c r="AI334" s="173"/>
      <c r="AJ334" s="173"/>
      <c r="AK334" s="173"/>
      <c r="AL334" s="132"/>
      <c r="AM334" s="132"/>
      <c r="AN334" s="132"/>
      <c r="AO334" s="257"/>
    </row>
    <row r="335" spans="1:41" hidden="1" x14ac:dyDescent="0.3">
      <c r="A335" s="297"/>
      <c r="B335" s="297"/>
      <c r="C335" s="246"/>
      <c r="D335" s="247"/>
      <c r="E335" s="250"/>
      <c r="F335" s="296"/>
      <c r="G335" s="257"/>
      <c r="H335" s="292"/>
      <c r="I335" s="257"/>
      <c r="J335" s="295"/>
      <c r="K335" s="261"/>
      <c r="L335" s="262"/>
      <c r="M335" s="263"/>
      <c r="N335" s="262">
        <f>IF(NOT(ISERROR(MATCH(M335,_xlfn.ANCHORARRAY(H337),0))),L339&amp;"Por favor no seleccionar los criterios de impacto",M335)</f>
        <v>0</v>
      </c>
      <c r="O335" s="261"/>
      <c r="P335" s="262"/>
      <c r="Q335" s="264"/>
      <c r="R335" s="119">
        <v>6</v>
      </c>
      <c r="S335" s="122"/>
      <c r="T335" s="123" t="str">
        <f t="shared" si="483"/>
        <v/>
      </c>
      <c r="U335" s="124"/>
      <c r="V335" s="124"/>
      <c r="W335" s="125" t="str">
        <f t="shared" si="482"/>
        <v/>
      </c>
      <c r="X335" s="124"/>
      <c r="Y335" s="124"/>
      <c r="Z335" s="124"/>
      <c r="AA335" s="126" t="str">
        <f t="shared" si="484"/>
        <v/>
      </c>
      <c r="AB335" s="127" t="str">
        <f t="shared" si="478"/>
        <v/>
      </c>
      <c r="AC335" s="125" t="str">
        <f t="shared" si="479"/>
        <v/>
      </c>
      <c r="AD335" s="127" t="str">
        <f t="shared" si="480"/>
        <v/>
      </c>
      <c r="AE335" s="125" t="str">
        <f t="shared" si="485"/>
        <v/>
      </c>
      <c r="AF335" s="128" t="str">
        <f t="shared" si="486"/>
        <v/>
      </c>
      <c r="AG335" s="124"/>
      <c r="AH335" s="148"/>
      <c r="AI335" s="173"/>
      <c r="AJ335" s="173"/>
      <c r="AK335" s="173"/>
      <c r="AL335" s="132"/>
      <c r="AM335" s="132"/>
      <c r="AN335" s="132"/>
      <c r="AO335" s="257"/>
    </row>
    <row r="336" spans="1:41" hidden="1" x14ac:dyDescent="0.3">
      <c r="A336" s="297"/>
      <c r="B336" s="297"/>
      <c r="C336" s="244">
        <v>61</v>
      </c>
      <c r="D336" s="247"/>
      <c r="E336" s="248"/>
      <c r="F336" s="296"/>
      <c r="G336" s="257"/>
      <c r="H336" s="292"/>
      <c r="I336" s="257"/>
      <c r="J336" s="295"/>
      <c r="K336" s="261" t="str">
        <f t="shared" ref="K336" si="487">IF(J336&lt;=0,"",IF(J336&lt;=2,"Muy Baja",IF(J336&lt;=24,"Baja",IF(J336&lt;=500,"Media",IF(J336&lt;=5000,"Alta","Muy Alta")))))</f>
        <v/>
      </c>
      <c r="L336" s="262" t="str">
        <f>IF(K336="","",IF(K336="Muy Baja",0.2,IF(K336="Baja",0.4,IF(K336="Media",0.6,IF(K336="Alta",0.8,IF(K336="Muy Alta",1,))))))</f>
        <v/>
      </c>
      <c r="M336" s="263"/>
      <c r="N336" s="262">
        <f>IF(NOT(ISERROR(MATCH(M336,'Tabla Impacto'!$B$221:$B$223,0))),'Tabla Impacto'!$F$223&amp;"Por favor no seleccionar los criterios de impacto(Afectación Económica o presupuestal y Pérdida Reputacional)",M336)</f>
        <v>0</v>
      </c>
      <c r="O336" s="261" t="str">
        <f>IF(OR(N336='Tabla Impacto'!$C$11,N336='Tabla Impacto'!$D$11),"Leve",IF(OR(N336='Tabla Impacto'!$C$12,N336='Tabla Impacto'!$D$12),"Menor",IF(OR(N336='Tabla Impacto'!$C$13,N336='Tabla Impacto'!$D$13),"Moderado",IF(OR(N336='Tabla Impacto'!$C$14,N336='Tabla Impacto'!$D$14),"Mayor",IF(OR(N336='Tabla Impacto'!$C$15,N336='Tabla Impacto'!$D$15),"Catastrófico","")))))</f>
        <v/>
      </c>
      <c r="P336" s="262" t="str">
        <f>IF(O336="","",IF(O336="Leve",0.2,IF(O336="Menor",0.4,IF(O336="Moderado",0.6,IF(O336="Mayor",0.8,IF(O336="Catastrófico",1,))))))</f>
        <v/>
      </c>
      <c r="Q336" s="264" t="str">
        <f>IF(OR(AND(K336="Muy Baja",O336="Leve"),AND(K336="Muy Baja",O336="Menor"),AND(K336="Baja",O336="Leve")),"Bajo",IF(OR(AND(K336="Muy baja",O336="Moderado"),AND(K336="Baja",O336="Menor"),AND(K336="Baja",O336="Moderado"),AND(K336="Media",O336="Leve"),AND(K336="Media",O336="Menor"),AND(K336="Media",O336="Moderado"),AND(K336="Alta",O336="Leve"),AND(K336="Alta",O336="Menor")),"Moderado",IF(OR(AND(K336="Muy Baja",O336="Mayor"),AND(K336="Baja",O336="Mayor"),AND(K336="Media",O336="Mayor"),AND(K336="Alta",O336="Moderado"),AND(K336="Alta",O336="Mayor"),AND(K336="Muy Alta",O336="Leve"),AND(K336="Muy Alta",O336="Menor"),AND(K336="Muy Alta",O336="Moderado"),AND(K336="Muy Alta",O336="Mayor")),"Alto",IF(OR(AND(K336="Muy Baja",O336="Catastrófico"),AND(K336="Baja",O336="Catastrófico"),AND(K336="Media",O336="Catastrófico"),AND(K336="Alta",O336="Catastrófico"),AND(K336="Muy Alta",O336="Catastrófico")),"Extremo",""))))</f>
        <v/>
      </c>
      <c r="R336" s="119">
        <v>1</v>
      </c>
      <c r="S336" s="122"/>
      <c r="T336" s="123" t="str">
        <f>IF(OR(U336="Preventivo",U336="Detectivo"),"Probabilidad",IF(U336="Correctivo","Impacto",""))</f>
        <v/>
      </c>
      <c r="U336" s="124"/>
      <c r="V336" s="124"/>
      <c r="W336" s="125" t="str">
        <f>IF(AND(U336="Preventivo",V336="Automático"),"50%",IF(AND(U336="Preventivo",V336="Manual"),"40%",IF(AND(U336="Detectivo",V336="Automático"),"40%",IF(AND(U336="Detectivo",V336="Manual"),"30%",IF(AND(U336="Correctivo",V336="Automático"),"35%",IF(AND(U336="Correctivo",V336="Manual"),"25%",""))))))</f>
        <v/>
      </c>
      <c r="X336" s="124"/>
      <c r="Y336" s="124"/>
      <c r="Z336" s="124"/>
      <c r="AA336" s="126" t="str">
        <f>IFERROR(IF(T336="Probabilidad",(L336-(+L336*W336)),IF(T336="Impacto",L336,"")),"")</f>
        <v/>
      </c>
      <c r="AB336" s="127" t="str">
        <f>IFERROR(IF(AA336="","",IF(AA336&lt;=0.2,"Muy Baja",IF(AA336&lt;=0.4,"Baja",IF(AA336&lt;=0.6,"Media",IF(AA336&lt;=0.8,"Alta","Muy Alta"))))),"")</f>
        <v/>
      </c>
      <c r="AC336" s="125" t="str">
        <f>+AA336</f>
        <v/>
      </c>
      <c r="AD336" s="127" t="str">
        <f>IFERROR(IF(AE336="","",IF(AE336&lt;=0.2,"Leve",IF(AE336&lt;=0.4,"Menor",IF(AE336&lt;=0.6,"Moderado",IF(AE336&lt;=0.8,"Mayor","Catastrófico"))))),"")</f>
        <v/>
      </c>
      <c r="AE336" s="125" t="str">
        <f>IFERROR(IF(T336="Impacto",(P336-(+P336*W336)),IF(T336="Probabilidad",P336,"")),"")</f>
        <v/>
      </c>
      <c r="AF336" s="128" t="str">
        <f>IFERROR(IF(OR(AND(AB336="Muy Baja",AD336="Leve"),AND(AB336="Muy Baja",AD336="Menor"),AND(AB336="Baja",AD336="Leve")),"Bajo",IF(OR(AND(AB336="Muy baja",AD336="Moderado"),AND(AB336="Baja",AD336="Menor"),AND(AB336="Baja",AD336="Moderado"),AND(AB336="Media",AD336="Leve"),AND(AB336="Media",AD336="Menor"),AND(AB336="Media",AD336="Moderado"),AND(AB336="Alta",AD336="Leve"),AND(AB336="Alta",AD336="Menor")),"Moderado",IF(OR(AND(AB336="Muy Baja",AD336="Mayor"),AND(AB336="Baja",AD336="Mayor"),AND(AB336="Media",AD336="Mayor"),AND(AB336="Alta",AD336="Moderado"),AND(AB336="Alta",AD336="Mayor"),AND(AB336="Muy Alta",AD336="Leve"),AND(AB336="Muy Alta",AD336="Menor"),AND(AB336="Muy Alta",AD336="Moderado"),AND(AB336="Muy Alta",AD336="Mayor")),"Alto",IF(OR(AND(AB336="Muy Baja",AD336="Catastrófico"),AND(AB336="Baja",AD336="Catastrófico"),AND(AB336="Media",AD336="Catastrófico"),AND(AB336="Alta",AD336="Catastrófico"),AND(AB336="Muy Alta",AD336="Catastrófico")),"Extremo","")))),"")</f>
        <v/>
      </c>
      <c r="AG336" s="124"/>
      <c r="AH336" s="148"/>
      <c r="AI336" s="173"/>
      <c r="AJ336" s="174"/>
      <c r="AK336" s="174"/>
      <c r="AL336" s="132"/>
      <c r="AM336" s="132"/>
      <c r="AN336" s="132"/>
      <c r="AO336" s="257" t="s">
        <v>230</v>
      </c>
    </row>
    <row r="337" spans="1:41" hidden="1" x14ac:dyDescent="0.3">
      <c r="A337" s="297"/>
      <c r="B337" s="297"/>
      <c r="C337" s="245"/>
      <c r="D337" s="247"/>
      <c r="E337" s="249"/>
      <c r="F337" s="296"/>
      <c r="G337" s="257"/>
      <c r="H337" s="292"/>
      <c r="I337" s="257"/>
      <c r="J337" s="295"/>
      <c r="K337" s="261"/>
      <c r="L337" s="262"/>
      <c r="M337" s="263"/>
      <c r="N337" s="262">
        <f>IF(NOT(ISERROR(MATCH(M337,_xlfn.ANCHORARRAY(H345),0))),L347&amp;"Por favor no seleccionar los criterios de impacto",M337)</f>
        <v>0</v>
      </c>
      <c r="O337" s="261"/>
      <c r="P337" s="262"/>
      <c r="Q337" s="264"/>
      <c r="R337" s="119">
        <v>2</v>
      </c>
      <c r="S337" s="122"/>
      <c r="T337" s="123" t="str">
        <f>IF(OR(U337="Preventivo",U337="Detectivo"),"Probabilidad",IF(U337="Correctivo","Impacto",""))</f>
        <v/>
      </c>
      <c r="U337" s="124"/>
      <c r="V337" s="124"/>
      <c r="W337" s="125" t="str">
        <f>IF(AND(U337="Preventivo",V337="Automático"),"50%",IF(AND(U337="Preventivo",V337="Manual"),"40%",IF(AND(U337="Detectivo",V337="Automático"),"40%",IF(AND(U337="Detectivo",V337="Manual"),"30%",IF(AND(U337="Correctivo",V337="Automático"),"35%",IF(AND(U337="Correctivo",V337="Manual"),"25%",""))))))</f>
        <v/>
      </c>
      <c r="X337" s="124"/>
      <c r="Y337" s="124"/>
      <c r="Z337" s="124"/>
      <c r="AA337" s="126" t="str">
        <f>IFERROR(IF(AND(T336="Probabilidad",T337="Probabilidad"),(AC336-(+AC336*W337)),IF(T337="Probabilidad",(L336-(+L336*W337)),IF(T337="Impacto",AC336,""))),"")</f>
        <v/>
      </c>
      <c r="AB337" s="127" t="str">
        <f t="shared" ref="AB337:AB341" si="488">IFERROR(IF(AA337="","",IF(AA337&lt;=0.2,"Muy Baja",IF(AA337&lt;=0.4,"Baja",IF(AA337&lt;=0.6,"Media",IF(AA337&lt;=0.8,"Alta","Muy Alta"))))),"")</f>
        <v/>
      </c>
      <c r="AC337" s="125" t="str">
        <f t="shared" ref="AC337:AC341" si="489">+AA337</f>
        <v/>
      </c>
      <c r="AD337" s="127" t="str">
        <f t="shared" ref="AD337:AD341" si="490">IFERROR(IF(AE337="","",IF(AE337&lt;=0.2,"Leve",IF(AE337&lt;=0.4,"Menor",IF(AE337&lt;=0.6,"Moderado",IF(AE337&lt;=0.8,"Mayor","Catastrófico"))))),"")</f>
        <v/>
      </c>
      <c r="AE337" s="125" t="str">
        <f>IFERROR(IF(AND(T336="Impacto",T337="Impacto"),(#REF!-(+#REF!*W337)),IF(T337="Impacto",($P$72-(+$P$72*W337)),IF(T337="Probabilidad",#REF!,""))),"")</f>
        <v/>
      </c>
      <c r="AF337" s="128" t="str">
        <f t="shared" ref="AF337:AF338" si="491">IFERROR(IF(OR(AND(AB337="Muy Baja",AD337="Leve"),AND(AB337="Muy Baja",AD337="Menor"),AND(AB337="Baja",AD337="Leve")),"Bajo",IF(OR(AND(AB337="Muy baja",AD337="Moderado"),AND(AB337="Baja",AD337="Menor"),AND(AB337="Baja",AD337="Moderado"),AND(AB337="Media",AD337="Leve"),AND(AB337="Media",AD337="Menor"),AND(AB337="Media",AD337="Moderado"),AND(AB337="Alta",AD337="Leve"),AND(AB337="Alta",AD337="Menor")),"Moderado",IF(OR(AND(AB337="Muy Baja",AD337="Mayor"),AND(AB337="Baja",AD337="Mayor"),AND(AB337="Media",AD337="Mayor"),AND(AB337="Alta",AD337="Moderado"),AND(AB337="Alta",AD337="Mayor"),AND(AB337="Muy Alta",AD337="Leve"),AND(AB337="Muy Alta",AD337="Menor"),AND(AB337="Muy Alta",AD337="Moderado"),AND(AB337="Muy Alta",AD337="Mayor")),"Alto",IF(OR(AND(AB337="Muy Baja",AD337="Catastrófico"),AND(AB337="Baja",AD337="Catastrófico"),AND(AB337="Media",AD337="Catastrófico"),AND(AB337="Alta",AD337="Catastrófico"),AND(AB337="Muy Alta",AD337="Catastrófico")),"Extremo","")))),"")</f>
        <v/>
      </c>
      <c r="AG337" s="124"/>
      <c r="AH337" s="148"/>
      <c r="AI337" s="173"/>
      <c r="AJ337" s="174"/>
      <c r="AK337" s="174"/>
      <c r="AL337" s="132"/>
      <c r="AM337" s="132"/>
      <c r="AN337" s="132"/>
      <c r="AO337" s="257"/>
    </row>
    <row r="338" spans="1:41" hidden="1" x14ac:dyDescent="0.3">
      <c r="A338" s="297"/>
      <c r="B338" s="297"/>
      <c r="C338" s="245"/>
      <c r="D338" s="247"/>
      <c r="E338" s="249"/>
      <c r="F338" s="296"/>
      <c r="G338" s="257"/>
      <c r="H338" s="292"/>
      <c r="I338" s="257"/>
      <c r="J338" s="295"/>
      <c r="K338" s="261"/>
      <c r="L338" s="262"/>
      <c r="M338" s="263"/>
      <c r="N338" s="262">
        <f>IF(NOT(ISERROR(MATCH(M338,_xlfn.ANCHORARRAY(H346),0))),#REF!&amp;"Por favor no seleccionar los criterios de impacto",M338)</f>
        <v>0</v>
      </c>
      <c r="O338" s="261"/>
      <c r="P338" s="262"/>
      <c r="Q338" s="264"/>
      <c r="R338" s="119">
        <v>3</v>
      </c>
      <c r="S338" s="130"/>
      <c r="T338" s="123" t="str">
        <f>IF(OR(U338="Preventivo",U338="Detectivo"),"Probabilidad",IF(U338="Correctivo","Impacto",""))</f>
        <v/>
      </c>
      <c r="U338" s="124"/>
      <c r="V338" s="124"/>
      <c r="W338" s="125" t="str">
        <f t="shared" ref="W338:W341" si="492">IF(AND(U338="Preventivo",V338="Automático"),"50%",IF(AND(U338="Preventivo",V338="Manual"),"40%",IF(AND(U338="Detectivo",V338="Automático"),"40%",IF(AND(U338="Detectivo",V338="Manual"),"30%",IF(AND(U338="Correctivo",V338="Automático"),"35%",IF(AND(U338="Correctivo",V338="Manual"),"25%",""))))))</f>
        <v/>
      </c>
      <c r="X338" s="124"/>
      <c r="Y338" s="124"/>
      <c r="Z338" s="124"/>
      <c r="AA338" s="126" t="str">
        <f>IFERROR(IF(AND(T337="Probabilidad",T338="Probabilidad"),(AC337-(+AC337*W338)),IF(AND(T337="Impacto",T338="Probabilidad"),(AC336-(+AC336*W338)),IF(T338="Impacto",AC337,""))),"")</f>
        <v/>
      </c>
      <c r="AB338" s="127" t="str">
        <f t="shared" si="488"/>
        <v/>
      </c>
      <c r="AC338" s="125" t="str">
        <f t="shared" si="489"/>
        <v/>
      </c>
      <c r="AD338" s="127" t="str">
        <f t="shared" si="490"/>
        <v/>
      </c>
      <c r="AE338" s="125" t="str">
        <f>IFERROR(IF(AND(T337="Impacto",T338="Impacto"),(AE337-(+AE337*W338)),IF(AND(T337="Probabilidad",T338="Impacto"),(AE336-(+AE336*W338)),IF(T338="Probabilidad",AE337,""))),"")</f>
        <v/>
      </c>
      <c r="AF338" s="128" t="str">
        <f t="shared" si="491"/>
        <v/>
      </c>
      <c r="AG338" s="124"/>
      <c r="AH338" s="148"/>
      <c r="AI338" s="132"/>
      <c r="AJ338" s="132"/>
      <c r="AK338" s="132"/>
      <c r="AL338" s="132"/>
      <c r="AM338" s="132"/>
      <c r="AN338" s="132"/>
      <c r="AO338" s="257"/>
    </row>
    <row r="339" spans="1:41" hidden="1" x14ac:dyDescent="0.3">
      <c r="A339" s="297"/>
      <c r="B339" s="297"/>
      <c r="C339" s="245"/>
      <c r="D339" s="247"/>
      <c r="E339" s="249"/>
      <c r="F339" s="296"/>
      <c r="G339" s="257"/>
      <c r="H339" s="292"/>
      <c r="I339" s="257"/>
      <c r="J339" s="295"/>
      <c r="K339" s="261"/>
      <c r="L339" s="262"/>
      <c r="M339" s="263"/>
      <c r="N339" s="262">
        <f>IF(NOT(ISERROR(MATCH(M339,_xlfn.ANCHORARRAY(H347),0))),#REF!&amp;"Por favor no seleccionar los criterios de impacto",M339)</f>
        <v>0</v>
      </c>
      <c r="O339" s="261"/>
      <c r="P339" s="262"/>
      <c r="Q339" s="264"/>
      <c r="R339" s="119">
        <v>4</v>
      </c>
      <c r="S339" s="122"/>
      <c r="T339" s="123" t="str">
        <f t="shared" ref="T339:T341" si="493">IF(OR(U339="Preventivo",U339="Detectivo"),"Probabilidad",IF(U339="Correctivo","Impacto",""))</f>
        <v/>
      </c>
      <c r="U339" s="124"/>
      <c r="V339" s="124"/>
      <c r="W339" s="125" t="str">
        <f t="shared" si="492"/>
        <v/>
      </c>
      <c r="X339" s="124"/>
      <c r="Y339" s="124"/>
      <c r="Z339" s="124"/>
      <c r="AA339" s="126" t="str">
        <f t="shared" ref="AA339:AA341" si="494">IFERROR(IF(AND(T338="Probabilidad",T339="Probabilidad"),(AC338-(+AC338*W339)),IF(AND(T338="Impacto",T339="Probabilidad"),(AC337-(+AC337*W339)),IF(T339="Impacto",AC338,""))),"")</f>
        <v/>
      </c>
      <c r="AB339" s="127" t="str">
        <f t="shared" si="488"/>
        <v/>
      </c>
      <c r="AC339" s="125" t="str">
        <f t="shared" si="489"/>
        <v/>
      </c>
      <c r="AD339" s="127" t="str">
        <f t="shared" si="490"/>
        <v/>
      </c>
      <c r="AE339" s="125" t="str">
        <f t="shared" ref="AE339:AE341" si="495">IFERROR(IF(AND(T338="Impacto",T339="Impacto"),(AE338-(+AE338*W339)),IF(AND(T338="Probabilidad",T339="Impacto"),(AE337-(+AE337*W339)),IF(T339="Probabilidad",AE338,""))),"")</f>
        <v/>
      </c>
      <c r="AF339" s="128" t="str">
        <f>IFERROR(IF(OR(AND(AB339="Muy Baja",AD339="Leve"),AND(AB339="Muy Baja",AD339="Menor"),AND(AB339="Baja",AD339="Leve")),"Bajo",IF(OR(AND(AB339="Muy baja",AD339="Moderado"),AND(AB339="Baja",AD339="Menor"),AND(AB339="Baja",AD339="Moderado"),AND(AB339="Media",AD339="Leve"),AND(AB339="Media",AD339="Menor"),AND(AB339="Media",AD339="Moderado"),AND(AB339="Alta",AD339="Leve"),AND(AB339="Alta",AD339="Menor")),"Moderado",IF(OR(AND(AB339="Muy Baja",AD339="Mayor"),AND(AB339="Baja",AD339="Mayor"),AND(AB339="Media",AD339="Mayor"),AND(AB339="Alta",AD339="Moderado"),AND(AB339="Alta",AD339="Mayor"),AND(AB339="Muy Alta",AD339="Leve"),AND(AB339="Muy Alta",AD339="Menor"),AND(AB339="Muy Alta",AD339="Moderado"),AND(AB339="Muy Alta",AD339="Mayor")),"Alto",IF(OR(AND(AB339="Muy Baja",AD339="Catastrófico"),AND(AB339="Baja",AD339="Catastrófico"),AND(AB339="Media",AD339="Catastrófico"),AND(AB339="Alta",AD339="Catastrófico"),AND(AB339="Muy Alta",AD339="Catastrófico")),"Extremo","")))),"")</f>
        <v/>
      </c>
      <c r="AG339" s="124"/>
      <c r="AH339" s="148"/>
      <c r="AI339" s="132"/>
      <c r="AJ339" s="132"/>
      <c r="AK339" s="132"/>
      <c r="AL339" s="132"/>
      <c r="AM339" s="132"/>
      <c r="AN339" s="132"/>
      <c r="AO339" s="257"/>
    </row>
    <row r="340" spans="1:41" hidden="1" x14ac:dyDescent="0.3">
      <c r="A340" s="297"/>
      <c r="B340" s="297"/>
      <c r="C340" s="245"/>
      <c r="D340" s="247"/>
      <c r="E340" s="249"/>
      <c r="F340" s="296"/>
      <c r="G340" s="257"/>
      <c r="H340" s="292"/>
      <c r="I340" s="257"/>
      <c r="J340" s="295"/>
      <c r="K340" s="261"/>
      <c r="L340" s="262"/>
      <c r="M340" s="263"/>
      <c r="N340" s="262">
        <f>IF(NOT(ISERROR(MATCH(M340,_xlfn.ANCHORARRAY(#REF!),0))),#REF!&amp;"Por favor no seleccionar los criterios de impacto",M340)</f>
        <v>0</v>
      </c>
      <c r="O340" s="261"/>
      <c r="P340" s="262"/>
      <c r="Q340" s="264"/>
      <c r="R340" s="119">
        <v>5</v>
      </c>
      <c r="S340" s="122"/>
      <c r="T340" s="123" t="str">
        <f t="shared" si="493"/>
        <v/>
      </c>
      <c r="U340" s="124"/>
      <c r="V340" s="124"/>
      <c r="W340" s="125" t="str">
        <f t="shared" si="492"/>
        <v/>
      </c>
      <c r="X340" s="124"/>
      <c r="Y340" s="124"/>
      <c r="Z340" s="124"/>
      <c r="AA340" s="126" t="str">
        <f t="shared" si="494"/>
        <v/>
      </c>
      <c r="AB340" s="127" t="str">
        <f t="shared" si="488"/>
        <v/>
      </c>
      <c r="AC340" s="125" t="str">
        <f t="shared" si="489"/>
        <v/>
      </c>
      <c r="AD340" s="127" t="str">
        <f t="shared" si="490"/>
        <v/>
      </c>
      <c r="AE340" s="125" t="str">
        <f t="shared" si="495"/>
        <v/>
      </c>
      <c r="AF340" s="128" t="str">
        <f t="shared" ref="AF340:AF341" si="496">IFERROR(IF(OR(AND(AB340="Muy Baja",AD340="Leve"),AND(AB340="Muy Baja",AD340="Menor"),AND(AB340="Baja",AD340="Leve")),"Bajo",IF(OR(AND(AB340="Muy baja",AD340="Moderado"),AND(AB340="Baja",AD340="Menor"),AND(AB340="Baja",AD340="Moderado"),AND(AB340="Media",AD340="Leve"),AND(AB340="Media",AD340="Menor"),AND(AB340="Media",AD340="Moderado"),AND(AB340="Alta",AD340="Leve"),AND(AB340="Alta",AD340="Menor")),"Moderado",IF(OR(AND(AB340="Muy Baja",AD340="Mayor"),AND(AB340="Baja",AD340="Mayor"),AND(AB340="Media",AD340="Mayor"),AND(AB340="Alta",AD340="Moderado"),AND(AB340="Alta",AD340="Mayor"),AND(AB340="Muy Alta",AD340="Leve"),AND(AB340="Muy Alta",AD340="Menor"),AND(AB340="Muy Alta",AD340="Moderado"),AND(AB340="Muy Alta",AD340="Mayor")),"Alto",IF(OR(AND(AB340="Muy Baja",AD340="Catastrófico"),AND(AB340="Baja",AD340="Catastrófico"),AND(AB340="Media",AD340="Catastrófico"),AND(AB340="Alta",AD340="Catastrófico"),AND(AB340="Muy Alta",AD340="Catastrófico")),"Extremo","")))),"")</f>
        <v/>
      </c>
      <c r="AG340" s="124"/>
      <c r="AH340" s="148"/>
      <c r="AI340" s="132"/>
      <c r="AJ340" s="132"/>
      <c r="AK340" s="132"/>
      <c r="AL340" s="132"/>
      <c r="AM340" s="132"/>
      <c r="AN340" s="132"/>
      <c r="AO340" s="257"/>
    </row>
    <row r="341" spans="1:41" hidden="1" x14ac:dyDescent="0.3">
      <c r="A341" s="297"/>
      <c r="B341" s="297"/>
      <c r="C341" s="246"/>
      <c r="D341" s="247"/>
      <c r="E341" s="250"/>
      <c r="F341" s="296"/>
      <c r="G341" s="257"/>
      <c r="H341" s="292"/>
      <c r="I341" s="257"/>
      <c r="J341" s="295"/>
      <c r="K341" s="261"/>
      <c r="L341" s="262"/>
      <c r="M341" s="263"/>
      <c r="N341" s="262">
        <f>IF(NOT(ISERROR(MATCH(M341,_xlfn.ANCHORARRAY(#REF!),0))),#REF!&amp;"Por favor no seleccionar los criterios de impacto",M341)</f>
        <v>0</v>
      </c>
      <c r="O341" s="261"/>
      <c r="P341" s="262"/>
      <c r="Q341" s="264"/>
      <c r="R341" s="119">
        <v>6</v>
      </c>
      <c r="S341" s="122"/>
      <c r="T341" s="123" t="str">
        <f t="shared" si="493"/>
        <v/>
      </c>
      <c r="U341" s="124"/>
      <c r="V341" s="124"/>
      <c r="W341" s="125" t="str">
        <f t="shared" si="492"/>
        <v/>
      </c>
      <c r="X341" s="124"/>
      <c r="Y341" s="124"/>
      <c r="Z341" s="124"/>
      <c r="AA341" s="126" t="str">
        <f t="shared" si="494"/>
        <v/>
      </c>
      <c r="AB341" s="127" t="str">
        <f t="shared" si="488"/>
        <v/>
      </c>
      <c r="AC341" s="125" t="str">
        <f t="shared" si="489"/>
        <v/>
      </c>
      <c r="AD341" s="127" t="str">
        <f t="shared" si="490"/>
        <v/>
      </c>
      <c r="AE341" s="125" t="str">
        <f t="shared" si="495"/>
        <v/>
      </c>
      <c r="AF341" s="128" t="str">
        <f t="shared" si="496"/>
        <v/>
      </c>
      <c r="AG341" s="124"/>
      <c r="AH341" s="148"/>
      <c r="AI341" s="132"/>
      <c r="AJ341" s="132"/>
      <c r="AK341" s="132"/>
      <c r="AL341" s="132"/>
      <c r="AM341" s="132"/>
      <c r="AN341" s="132"/>
      <c r="AO341" s="257"/>
    </row>
    <row r="342" spans="1:41" hidden="1" x14ac:dyDescent="0.3">
      <c r="A342" s="297"/>
      <c r="B342" s="297"/>
      <c r="C342" s="244">
        <v>62</v>
      </c>
      <c r="D342" s="247"/>
      <c r="E342" s="248"/>
      <c r="F342" s="296"/>
      <c r="G342" s="257"/>
      <c r="H342" s="292"/>
      <c r="I342" s="257"/>
      <c r="J342" s="295"/>
      <c r="K342" s="261" t="str">
        <f t="shared" ref="K342" si="497">IF(J342&lt;=0,"",IF(J342&lt;=2,"Muy Baja",IF(J342&lt;=24,"Baja",IF(J342&lt;=500,"Media",IF(J342&lt;=5000,"Alta","Muy Alta")))))</f>
        <v/>
      </c>
      <c r="L342" s="262" t="str">
        <f>IF(K342="","",IF(K342="Muy Baja",0.2,IF(K342="Baja",0.4,IF(K342="Media",0.6,IF(K342="Alta",0.8,IF(K342="Muy Alta",1,))))))</f>
        <v/>
      </c>
      <c r="M342" s="263"/>
      <c r="N342" s="262">
        <f>IF(NOT(ISERROR(MATCH(M342,'Tabla Impacto'!$B$221:$B$223,0))),'Tabla Impacto'!$F$223&amp;"Por favor no seleccionar los criterios de impacto(Afectación Económica o presupuestal y Pérdida Reputacional)",M342)</f>
        <v>0</v>
      </c>
      <c r="O342" s="261" t="str">
        <f>IF(OR(N342='Tabla Impacto'!$C$11,N342='Tabla Impacto'!$D$11),"Leve",IF(OR(N342='Tabla Impacto'!$C$12,N342='Tabla Impacto'!$D$12),"Menor",IF(OR(N342='Tabla Impacto'!$C$13,N342='Tabla Impacto'!$D$13),"Moderado",IF(OR(N342='Tabla Impacto'!$C$14,N342='Tabla Impacto'!$D$14),"Mayor",IF(OR(N342='Tabla Impacto'!$C$15,N342='Tabla Impacto'!$D$15),"Catastrófico","")))))</f>
        <v/>
      </c>
      <c r="P342" s="262" t="str">
        <f>IF(O342="","",IF(O342="Leve",0.2,IF(O342="Menor",0.4,IF(O342="Moderado",0.6,IF(O342="Mayor",0.8,IF(O342="Catastrófico",1,))))))</f>
        <v/>
      </c>
      <c r="Q342" s="264" t="str">
        <f>IF(OR(AND(K342="Muy Baja",O342="Leve"),AND(K342="Muy Baja",O342="Menor"),AND(K342="Baja",O342="Leve")),"Bajo",IF(OR(AND(K342="Muy baja",O342="Moderado"),AND(K342="Baja",O342="Menor"),AND(K342="Baja",O342="Moderado"),AND(K342="Media",O342="Leve"),AND(K342="Media",O342="Menor"),AND(K342="Media",O342="Moderado"),AND(K342="Alta",O342="Leve"),AND(K342="Alta",O342="Menor")),"Moderado",IF(OR(AND(K342="Muy Baja",O342="Mayor"),AND(K342="Baja",O342="Mayor"),AND(K342="Media",O342="Mayor"),AND(K342="Alta",O342="Moderado"),AND(K342="Alta",O342="Mayor"),AND(K342="Muy Alta",O342="Leve"),AND(K342="Muy Alta",O342="Menor"),AND(K342="Muy Alta",O342="Moderado"),AND(K342="Muy Alta",O342="Mayor")),"Alto",IF(OR(AND(K342="Muy Baja",O342="Catastrófico"),AND(K342="Baja",O342="Catastrófico"),AND(K342="Media",O342="Catastrófico"),AND(K342="Alta",O342="Catastrófico"),AND(K342="Muy Alta",O342="Catastrófico")),"Extremo",""))))</f>
        <v/>
      </c>
      <c r="R342" s="119">
        <v>1</v>
      </c>
      <c r="S342" s="122"/>
      <c r="T342" s="123" t="str">
        <f>IF(OR(U342="Preventivo",U342="Detectivo"),"Probabilidad",IF(U342="Correctivo","Impacto",""))</f>
        <v/>
      </c>
      <c r="U342" s="124"/>
      <c r="V342" s="124"/>
      <c r="W342" s="125" t="str">
        <f>IF(AND(U342="Preventivo",V342="Automático"),"50%",IF(AND(U342="Preventivo",V342="Manual"),"40%",IF(AND(U342="Detectivo",V342="Automático"),"40%",IF(AND(U342="Detectivo",V342="Manual"),"30%",IF(AND(U342="Correctivo",V342="Automático"),"35%",IF(AND(U342="Correctivo",V342="Manual"),"25%",""))))))</f>
        <v/>
      </c>
      <c r="X342" s="124"/>
      <c r="Y342" s="124"/>
      <c r="Z342" s="124"/>
      <c r="AA342" s="126" t="str">
        <f>IFERROR(IF(T342="Probabilidad",(L342-(+L342*W342)),IF(T342="Impacto",L342,"")),"")</f>
        <v/>
      </c>
      <c r="AB342" s="127" t="str">
        <f>IFERROR(IF(AA342="","",IF(AA342&lt;=0.2,"Muy Baja",IF(AA342&lt;=0.4,"Baja",IF(AA342&lt;=0.6,"Media",IF(AA342&lt;=0.8,"Alta","Muy Alta"))))),"")</f>
        <v/>
      </c>
      <c r="AC342" s="125" t="str">
        <f>+AA342</f>
        <v/>
      </c>
      <c r="AD342" s="127" t="str">
        <f>IFERROR(IF(AE342="","",IF(AE342&lt;=0.2,"Leve",IF(AE342&lt;=0.4,"Menor",IF(AE342&lt;=0.6,"Moderado",IF(AE342&lt;=0.8,"Mayor","Catastrófico"))))),"")</f>
        <v/>
      </c>
      <c r="AE342" s="125" t="str">
        <f>IFERROR(IF(T342="Impacto",(P342-(+P342*W342)),IF(T342="Probabilidad",P342,"")),"")</f>
        <v/>
      </c>
      <c r="AF342" s="128" t="str">
        <f>IFERROR(IF(OR(AND(AB342="Muy Baja",AD342="Leve"),AND(AB342="Muy Baja",AD342="Menor"),AND(AB342="Baja",AD342="Leve")),"Bajo",IF(OR(AND(AB342="Muy baja",AD342="Moderado"),AND(AB342="Baja",AD342="Menor"),AND(AB342="Baja",AD342="Moderado"),AND(AB342="Media",AD342="Leve"),AND(AB342="Media",AD342="Menor"),AND(AB342="Media",AD342="Moderado"),AND(AB342="Alta",AD342="Leve"),AND(AB342="Alta",AD342="Menor")),"Moderado",IF(OR(AND(AB342="Muy Baja",AD342="Mayor"),AND(AB342="Baja",AD342="Mayor"),AND(AB342="Media",AD342="Mayor"),AND(AB342="Alta",AD342="Moderado"),AND(AB342="Alta",AD342="Mayor"),AND(AB342="Muy Alta",AD342="Leve"),AND(AB342="Muy Alta",AD342="Menor"),AND(AB342="Muy Alta",AD342="Moderado"),AND(AB342="Muy Alta",AD342="Mayor")),"Alto",IF(OR(AND(AB342="Muy Baja",AD342="Catastrófico"),AND(AB342="Baja",AD342="Catastrófico"),AND(AB342="Media",AD342="Catastrófico"),AND(AB342="Alta",AD342="Catastrófico"),AND(AB342="Muy Alta",AD342="Catastrófico")),"Extremo","")))),"")</f>
        <v/>
      </c>
      <c r="AG342" s="124"/>
      <c r="AH342" s="148"/>
      <c r="AI342" s="173"/>
      <c r="AJ342" s="174"/>
      <c r="AK342" s="174"/>
      <c r="AL342" s="132"/>
      <c r="AM342" s="132"/>
      <c r="AN342" s="132"/>
      <c r="AO342" s="257" t="s">
        <v>230</v>
      </c>
    </row>
    <row r="343" spans="1:41" hidden="1" x14ac:dyDescent="0.3">
      <c r="A343" s="297"/>
      <c r="B343" s="297"/>
      <c r="C343" s="245"/>
      <c r="D343" s="247"/>
      <c r="E343" s="249"/>
      <c r="F343" s="296"/>
      <c r="G343" s="257"/>
      <c r="H343" s="292"/>
      <c r="I343" s="257"/>
      <c r="J343" s="295"/>
      <c r="K343" s="261"/>
      <c r="L343" s="262"/>
      <c r="M343" s="263"/>
      <c r="N343" s="262">
        <f>IF(NOT(ISERROR(MATCH(M343,_xlfn.ANCHORARRAY(#REF!),0))),#REF!&amp;"Por favor no seleccionar los criterios de impacto",M343)</f>
        <v>0</v>
      </c>
      <c r="O343" s="261"/>
      <c r="P343" s="262"/>
      <c r="Q343" s="264"/>
      <c r="R343" s="119">
        <v>2</v>
      </c>
      <c r="S343" s="122"/>
      <c r="T343" s="123" t="str">
        <f>IF(OR(U343="Preventivo",U343="Detectivo"),"Probabilidad",IF(U343="Correctivo","Impacto",""))</f>
        <v/>
      </c>
      <c r="U343" s="124"/>
      <c r="V343" s="124"/>
      <c r="W343" s="125" t="str">
        <f>IF(AND(U343="Preventivo",V343="Automático"),"50%",IF(AND(U343="Preventivo",V343="Manual"),"40%",IF(AND(U343="Detectivo",V343="Automático"),"40%",IF(AND(U343="Detectivo",V343="Manual"),"30%",IF(AND(U343="Correctivo",V343="Automático"),"35%",IF(AND(U343="Correctivo",V343="Manual"),"25%",""))))))</f>
        <v/>
      </c>
      <c r="X343" s="124"/>
      <c r="Y343" s="124"/>
      <c r="Z343" s="124"/>
      <c r="AA343" s="126" t="str">
        <f>IFERROR(IF(AND(T342="Probabilidad",T343="Probabilidad"),(AC342-(+AC342*W343)),IF(T343="Probabilidad",(L342-(+L342*W343)),IF(T343="Impacto",AC342,""))),"")</f>
        <v/>
      </c>
      <c r="AB343" s="127" t="str">
        <f t="shared" ref="AB343:AB347" si="498">IFERROR(IF(AA343="","",IF(AA343&lt;=0.2,"Muy Baja",IF(AA343&lt;=0.4,"Baja",IF(AA343&lt;=0.6,"Media",IF(AA343&lt;=0.8,"Alta","Muy Alta"))))),"")</f>
        <v/>
      </c>
      <c r="AC343" s="125" t="str">
        <f t="shared" ref="AC343:AC347" si="499">+AA343</f>
        <v/>
      </c>
      <c r="AD343" s="127" t="str">
        <f t="shared" ref="AD343:AD347" si="500">IFERROR(IF(AE343="","",IF(AE343&lt;=0.2,"Leve",IF(AE343&lt;=0.4,"Menor",IF(AE343&lt;=0.6,"Moderado",IF(AE343&lt;=0.8,"Mayor","Catastrófico"))))),"")</f>
        <v/>
      </c>
      <c r="AE343" s="125" t="str">
        <f>IFERROR(IF(AND(T342="Impacto",T343="Impacto"),(AE336-(+AE336*W343)),IF(T343="Impacto",($P$72-(+$P$72*W343)),IF(T343="Probabilidad",AE336,""))),"")</f>
        <v/>
      </c>
      <c r="AF343" s="128" t="str">
        <f t="shared" ref="AF343:AF344" si="501">IFERROR(IF(OR(AND(AB343="Muy Baja",AD343="Leve"),AND(AB343="Muy Baja",AD343="Menor"),AND(AB343="Baja",AD343="Leve")),"Bajo",IF(OR(AND(AB343="Muy baja",AD343="Moderado"),AND(AB343="Baja",AD343="Menor"),AND(AB343="Baja",AD343="Moderado"),AND(AB343="Media",AD343="Leve"),AND(AB343="Media",AD343="Menor"),AND(AB343="Media",AD343="Moderado"),AND(AB343="Alta",AD343="Leve"),AND(AB343="Alta",AD343="Menor")),"Moderado",IF(OR(AND(AB343="Muy Baja",AD343="Mayor"),AND(AB343="Baja",AD343="Mayor"),AND(AB343="Media",AD343="Mayor"),AND(AB343="Alta",AD343="Moderado"),AND(AB343="Alta",AD343="Mayor"),AND(AB343="Muy Alta",AD343="Leve"),AND(AB343="Muy Alta",AD343="Menor"),AND(AB343="Muy Alta",AD343="Moderado"),AND(AB343="Muy Alta",AD343="Mayor")),"Alto",IF(OR(AND(AB343="Muy Baja",AD343="Catastrófico"),AND(AB343="Baja",AD343="Catastrófico"),AND(AB343="Media",AD343="Catastrófico"),AND(AB343="Alta",AD343="Catastrófico"),AND(AB343="Muy Alta",AD343="Catastrófico")),"Extremo","")))),"")</f>
        <v/>
      </c>
      <c r="AG343" s="124"/>
      <c r="AH343" s="148"/>
      <c r="AI343" s="173"/>
      <c r="AJ343" s="174"/>
      <c r="AK343" s="174"/>
      <c r="AL343" s="132"/>
      <c r="AM343" s="132"/>
      <c r="AN343" s="132"/>
      <c r="AO343" s="257"/>
    </row>
    <row r="344" spans="1:41" hidden="1" x14ac:dyDescent="0.3">
      <c r="A344" s="297"/>
      <c r="B344" s="297"/>
      <c r="C344" s="245"/>
      <c r="D344" s="247"/>
      <c r="E344" s="249"/>
      <c r="F344" s="296"/>
      <c r="G344" s="257"/>
      <c r="H344" s="292"/>
      <c r="I344" s="257"/>
      <c r="J344" s="295"/>
      <c r="K344" s="261"/>
      <c r="L344" s="262"/>
      <c r="M344" s="263"/>
      <c r="N344" s="262">
        <f>IF(NOT(ISERROR(MATCH(M344,_xlfn.ANCHORARRAY(#REF!),0))),#REF!&amp;"Por favor no seleccionar los criterios de impacto",M344)</f>
        <v>0</v>
      </c>
      <c r="O344" s="261"/>
      <c r="P344" s="262"/>
      <c r="Q344" s="264"/>
      <c r="R344" s="119">
        <v>3</v>
      </c>
      <c r="S344" s="130"/>
      <c r="T344" s="123" t="str">
        <f>IF(OR(U344="Preventivo",U344="Detectivo"),"Probabilidad",IF(U344="Correctivo","Impacto",""))</f>
        <v/>
      </c>
      <c r="U344" s="124"/>
      <c r="V344" s="124"/>
      <c r="W344" s="125" t="str">
        <f t="shared" ref="W344:W347" si="502">IF(AND(U344="Preventivo",V344="Automático"),"50%",IF(AND(U344="Preventivo",V344="Manual"),"40%",IF(AND(U344="Detectivo",V344="Automático"),"40%",IF(AND(U344="Detectivo",V344="Manual"),"30%",IF(AND(U344="Correctivo",V344="Automático"),"35%",IF(AND(U344="Correctivo",V344="Manual"),"25%",""))))))</f>
        <v/>
      </c>
      <c r="X344" s="124"/>
      <c r="Y344" s="124"/>
      <c r="Z344" s="124"/>
      <c r="AA344" s="126" t="str">
        <f>IFERROR(IF(AND(T343="Probabilidad",T344="Probabilidad"),(AC343-(+AC343*W344)),IF(AND(T343="Impacto",T344="Probabilidad"),(AC342-(+AC342*W344)),IF(T344="Impacto",AC343,""))),"")</f>
        <v/>
      </c>
      <c r="AB344" s="127" t="str">
        <f t="shared" si="498"/>
        <v/>
      </c>
      <c r="AC344" s="125" t="str">
        <f t="shared" si="499"/>
        <v/>
      </c>
      <c r="AD344" s="127" t="str">
        <f t="shared" si="500"/>
        <v/>
      </c>
      <c r="AE344" s="125" t="str">
        <f>IFERROR(IF(AND(T343="Impacto",T344="Impacto"),(AE343-(+AE343*W344)),IF(AND(T343="Probabilidad",T344="Impacto"),(AE342-(+AE342*W344)),IF(T344="Probabilidad",AE343,""))),"")</f>
        <v/>
      </c>
      <c r="AF344" s="128" t="str">
        <f t="shared" si="501"/>
        <v/>
      </c>
      <c r="AG344" s="124"/>
      <c r="AH344" s="148"/>
      <c r="AI344" s="132"/>
      <c r="AJ344" s="132"/>
      <c r="AK344" s="132"/>
      <c r="AL344" s="132"/>
      <c r="AM344" s="132"/>
      <c r="AN344" s="132"/>
      <c r="AO344" s="257"/>
    </row>
    <row r="345" spans="1:41" hidden="1" x14ac:dyDescent="0.3">
      <c r="A345" s="297"/>
      <c r="B345" s="297"/>
      <c r="C345" s="245"/>
      <c r="D345" s="247"/>
      <c r="E345" s="249"/>
      <c r="F345" s="296"/>
      <c r="G345" s="257"/>
      <c r="H345" s="292"/>
      <c r="I345" s="257"/>
      <c r="J345" s="295"/>
      <c r="K345" s="261"/>
      <c r="L345" s="262"/>
      <c r="M345" s="263"/>
      <c r="N345" s="262">
        <f>IF(NOT(ISERROR(MATCH(M345,_xlfn.ANCHORARRAY(#REF!),0))),#REF!&amp;"Por favor no seleccionar los criterios de impacto",M345)</f>
        <v>0</v>
      </c>
      <c r="O345" s="261"/>
      <c r="P345" s="262"/>
      <c r="Q345" s="264"/>
      <c r="R345" s="119">
        <v>4</v>
      </c>
      <c r="S345" s="122"/>
      <c r="T345" s="123" t="str">
        <f t="shared" ref="T345:T347" si="503">IF(OR(U345="Preventivo",U345="Detectivo"),"Probabilidad",IF(U345="Correctivo","Impacto",""))</f>
        <v/>
      </c>
      <c r="U345" s="124"/>
      <c r="V345" s="124"/>
      <c r="W345" s="125" t="str">
        <f t="shared" si="502"/>
        <v/>
      </c>
      <c r="X345" s="124"/>
      <c r="Y345" s="124"/>
      <c r="Z345" s="124"/>
      <c r="AA345" s="126" t="str">
        <f t="shared" ref="AA345:AA347" si="504">IFERROR(IF(AND(T344="Probabilidad",T345="Probabilidad"),(AC344-(+AC344*W345)),IF(AND(T344="Impacto",T345="Probabilidad"),(AC343-(+AC343*W345)),IF(T345="Impacto",AC344,""))),"")</f>
        <v/>
      </c>
      <c r="AB345" s="127" t="str">
        <f t="shared" si="498"/>
        <v/>
      </c>
      <c r="AC345" s="125" t="str">
        <f t="shared" si="499"/>
        <v/>
      </c>
      <c r="AD345" s="127" t="str">
        <f t="shared" si="500"/>
        <v/>
      </c>
      <c r="AE345" s="125" t="str">
        <f t="shared" ref="AE345:AE347" si="505">IFERROR(IF(AND(T344="Impacto",T345="Impacto"),(AE344-(+AE344*W345)),IF(AND(T344="Probabilidad",T345="Impacto"),(AE343-(+AE343*W345)),IF(T345="Probabilidad",AE344,""))),"")</f>
        <v/>
      </c>
      <c r="AF345" s="128" t="str">
        <f>IFERROR(IF(OR(AND(AB345="Muy Baja",AD345="Leve"),AND(AB345="Muy Baja",AD345="Menor"),AND(AB345="Baja",AD345="Leve")),"Bajo",IF(OR(AND(AB345="Muy baja",AD345="Moderado"),AND(AB345="Baja",AD345="Menor"),AND(AB345="Baja",AD345="Moderado"),AND(AB345="Media",AD345="Leve"),AND(AB345="Media",AD345="Menor"),AND(AB345="Media",AD345="Moderado"),AND(AB345="Alta",AD345="Leve"),AND(AB345="Alta",AD345="Menor")),"Moderado",IF(OR(AND(AB345="Muy Baja",AD345="Mayor"),AND(AB345="Baja",AD345="Mayor"),AND(AB345="Media",AD345="Mayor"),AND(AB345="Alta",AD345="Moderado"),AND(AB345="Alta",AD345="Mayor"),AND(AB345="Muy Alta",AD345="Leve"),AND(AB345="Muy Alta",AD345="Menor"),AND(AB345="Muy Alta",AD345="Moderado"),AND(AB345="Muy Alta",AD345="Mayor")),"Alto",IF(OR(AND(AB345="Muy Baja",AD345="Catastrófico"),AND(AB345="Baja",AD345="Catastrófico"),AND(AB345="Media",AD345="Catastrófico"),AND(AB345="Alta",AD345="Catastrófico"),AND(AB345="Muy Alta",AD345="Catastrófico")),"Extremo","")))),"")</f>
        <v/>
      </c>
      <c r="AG345" s="124"/>
      <c r="AH345" s="148"/>
      <c r="AI345" s="132"/>
      <c r="AJ345" s="132"/>
      <c r="AK345" s="132"/>
      <c r="AL345" s="132"/>
      <c r="AM345" s="132"/>
      <c r="AN345" s="132"/>
      <c r="AO345" s="257"/>
    </row>
    <row r="346" spans="1:41" hidden="1" x14ac:dyDescent="0.3">
      <c r="A346" s="297"/>
      <c r="B346" s="297"/>
      <c r="C346" s="245"/>
      <c r="D346" s="247"/>
      <c r="E346" s="249"/>
      <c r="F346" s="296"/>
      <c r="G346" s="257"/>
      <c r="H346" s="292"/>
      <c r="I346" s="257"/>
      <c r="J346" s="295"/>
      <c r="K346" s="261"/>
      <c r="L346" s="262"/>
      <c r="M346" s="263"/>
      <c r="N346" s="262">
        <f>IF(NOT(ISERROR(MATCH(M346,_xlfn.ANCHORARRAY(#REF!),0))),#REF!&amp;"Por favor no seleccionar los criterios de impacto",M346)</f>
        <v>0</v>
      </c>
      <c r="O346" s="261"/>
      <c r="P346" s="262"/>
      <c r="Q346" s="264"/>
      <c r="R346" s="119">
        <v>5</v>
      </c>
      <c r="S346" s="122"/>
      <c r="T346" s="123" t="str">
        <f t="shared" si="503"/>
        <v/>
      </c>
      <c r="U346" s="124"/>
      <c r="V346" s="124"/>
      <c r="W346" s="125" t="str">
        <f t="shared" si="502"/>
        <v/>
      </c>
      <c r="X346" s="124"/>
      <c r="Y346" s="124"/>
      <c r="Z346" s="124"/>
      <c r="AA346" s="126" t="str">
        <f t="shared" si="504"/>
        <v/>
      </c>
      <c r="AB346" s="127" t="str">
        <f t="shared" si="498"/>
        <v/>
      </c>
      <c r="AC346" s="125" t="str">
        <f t="shared" si="499"/>
        <v/>
      </c>
      <c r="AD346" s="127" t="str">
        <f t="shared" si="500"/>
        <v/>
      </c>
      <c r="AE346" s="125" t="str">
        <f t="shared" si="505"/>
        <v/>
      </c>
      <c r="AF346" s="128" t="str">
        <f t="shared" ref="AF346:AF347" si="506">IFERROR(IF(OR(AND(AB346="Muy Baja",AD346="Leve"),AND(AB346="Muy Baja",AD346="Menor"),AND(AB346="Baja",AD346="Leve")),"Bajo",IF(OR(AND(AB346="Muy baja",AD346="Moderado"),AND(AB346="Baja",AD346="Menor"),AND(AB346="Baja",AD346="Moderado"),AND(AB346="Media",AD346="Leve"),AND(AB346="Media",AD346="Menor"),AND(AB346="Media",AD346="Moderado"),AND(AB346="Alta",AD346="Leve"),AND(AB346="Alta",AD346="Menor")),"Moderado",IF(OR(AND(AB346="Muy Baja",AD346="Mayor"),AND(AB346="Baja",AD346="Mayor"),AND(AB346="Media",AD346="Mayor"),AND(AB346="Alta",AD346="Moderado"),AND(AB346="Alta",AD346="Mayor"),AND(AB346="Muy Alta",AD346="Leve"),AND(AB346="Muy Alta",AD346="Menor"),AND(AB346="Muy Alta",AD346="Moderado"),AND(AB346="Muy Alta",AD346="Mayor")),"Alto",IF(OR(AND(AB346="Muy Baja",AD346="Catastrófico"),AND(AB346="Baja",AD346="Catastrófico"),AND(AB346="Media",AD346="Catastrófico"),AND(AB346="Alta",AD346="Catastrófico"),AND(AB346="Muy Alta",AD346="Catastrófico")),"Extremo","")))),"")</f>
        <v/>
      </c>
      <c r="AG346" s="124"/>
      <c r="AH346" s="148"/>
      <c r="AI346" s="132"/>
      <c r="AJ346" s="132"/>
      <c r="AK346" s="132"/>
      <c r="AL346" s="132"/>
      <c r="AM346" s="132"/>
      <c r="AN346" s="132"/>
      <c r="AO346" s="257"/>
    </row>
    <row r="347" spans="1:41" hidden="1" x14ac:dyDescent="0.3">
      <c r="A347" s="297"/>
      <c r="B347" s="297"/>
      <c r="C347" s="246"/>
      <c r="D347" s="247"/>
      <c r="E347" s="250"/>
      <c r="F347" s="296"/>
      <c r="G347" s="257"/>
      <c r="H347" s="292"/>
      <c r="I347" s="257"/>
      <c r="J347" s="295"/>
      <c r="K347" s="261"/>
      <c r="L347" s="262"/>
      <c r="M347" s="263"/>
      <c r="N347" s="262">
        <f>IF(NOT(ISERROR(MATCH(M347,_xlfn.ANCHORARRAY(#REF!),0))),#REF!&amp;"Por favor no seleccionar los criterios de impacto",M347)</f>
        <v>0</v>
      </c>
      <c r="O347" s="261"/>
      <c r="P347" s="262"/>
      <c r="Q347" s="264"/>
      <c r="R347" s="119">
        <v>6</v>
      </c>
      <c r="S347" s="122"/>
      <c r="T347" s="123" t="str">
        <f t="shared" si="503"/>
        <v/>
      </c>
      <c r="U347" s="124"/>
      <c r="V347" s="124"/>
      <c r="W347" s="125" t="str">
        <f t="shared" si="502"/>
        <v/>
      </c>
      <c r="X347" s="124"/>
      <c r="Y347" s="124"/>
      <c r="Z347" s="124"/>
      <c r="AA347" s="126" t="str">
        <f t="shared" si="504"/>
        <v/>
      </c>
      <c r="AB347" s="127" t="str">
        <f t="shared" si="498"/>
        <v/>
      </c>
      <c r="AC347" s="125" t="str">
        <f t="shared" si="499"/>
        <v/>
      </c>
      <c r="AD347" s="127" t="str">
        <f t="shared" si="500"/>
        <v/>
      </c>
      <c r="AE347" s="125" t="str">
        <f t="shared" si="505"/>
        <v/>
      </c>
      <c r="AF347" s="128" t="str">
        <f t="shared" si="506"/>
        <v/>
      </c>
      <c r="AG347" s="124"/>
      <c r="AH347" s="148"/>
      <c r="AI347" s="132"/>
      <c r="AJ347" s="132"/>
      <c r="AK347" s="132"/>
      <c r="AL347" s="132"/>
      <c r="AM347" s="132"/>
      <c r="AN347" s="132"/>
      <c r="AO347" s="257"/>
    </row>
    <row r="348" spans="1:41" hidden="1" x14ac:dyDescent="0.3">
      <c r="A348" s="297"/>
      <c r="B348" s="297"/>
      <c r="C348" s="244">
        <v>65</v>
      </c>
      <c r="D348" s="247"/>
      <c r="E348" s="248"/>
      <c r="F348" s="296"/>
      <c r="G348" s="257"/>
      <c r="H348" s="292"/>
      <c r="I348" s="257"/>
      <c r="J348" s="295"/>
      <c r="K348" s="261" t="str">
        <f t="shared" ref="K348" si="507">IF(J348&lt;=0,"",IF(J348&lt;=2,"Muy Baja",IF(J348&lt;=24,"Baja",IF(J348&lt;=500,"Media",IF(J348&lt;=5000,"Alta","Muy Alta")))))</f>
        <v/>
      </c>
      <c r="L348" s="262" t="str">
        <f>IF(K348="","",IF(K348="Muy Baja",0.2,IF(K348="Baja",0.4,IF(K348="Media",0.6,IF(K348="Alta",0.8,IF(K348="Muy Alta",1,))))))</f>
        <v/>
      </c>
      <c r="M348" s="263"/>
      <c r="N348" s="262">
        <f>IF(NOT(ISERROR(MATCH(M348,'Tabla Impacto'!$B$221:$B$223,0))),'Tabla Impacto'!$F$223&amp;"Por favor no seleccionar los criterios de impacto(Afectación Económica o presupuestal y Pérdida Reputacional)",M348)</f>
        <v>0</v>
      </c>
      <c r="O348" s="261" t="str">
        <f>IF(OR(N348='Tabla Impacto'!$C$11,N348='Tabla Impacto'!$D$11),"Leve",IF(OR(N348='Tabla Impacto'!$C$12,N348='Tabla Impacto'!$D$12),"Menor",IF(OR(N348='Tabla Impacto'!$C$13,N348='Tabla Impacto'!$D$13),"Moderado",IF(OR(N348='Tabla Impacto'!$C$14,N348='Tabla Impacto'!$D$14),"Mayor",IF(OR(N348='Tabla Impacto'!$C$15,N348='Tabla Impacto'!$D$15),"Catastrófico","")))))</f>
        <v/>
      </c>
      <c r="P348" s="262" t="str">
        <f>IF(O348="","",IF(O348="Leve",0.2,IF(O348="Menor",0.4,IF(O348="Moderado",0.6,IF(O348="Mayor",0.8,IF(O348="Catastrófico",1,))))))</f>
        <v/>
      </c>
      <c r="Q348" s="264" t="str">
        <f>IF(OR(AND(K348="Muy Baja",O348="Leve"),AND(K348="Muy Baja",O348="Menor"),AND(K348="Baja",O348="Leve")),"Bajo",IF(OR(AND(K348="Muy baja",O348="Moderado"),AND(K348="Baja",O348="Menor"),AND(K348="Baja",O348="Moderado"),AND(K348="Media",O348="Leve"),AND(K348="Media",O348="Menor"),AND(K348="Media",O348="Moderado"),AND(K348="Alta",O348="Leve"),AND(K348="Alta",O348="Menor")),"Moderado",IF(OR(AND(K348="Muy Baja",O348="Mayor"),AND(K348="Baja",O348="Mayor"),AND(K348="Media",O348="Mayor"),AND(K348="Alta",O348="Moderado"),AND(K348="Alta",O348="Mayor"),AND(K348="Muy Alta",O348="Leve"),AND(K348="Muy Alta",O348="Menor"),AND(K348="Muy Alta",O348="Moderado"),AND(K348="Muy Alta",O348="Mayor")),"Alto",IF(OR(AND(K348="Muy Baja",O348="Catastrófico"),AND(K348="Baja",O348="Catastrófico"),AND(K348="Media",O348="Catastrófico"),AND(K348="Alta",O348="Catastrófico"),AND(K348="Muy Alta",O348="Catastrófico")),"Extremo",""))))</f>
        <v/>
      </c>
      <c r="R348" s="119">
        <v>1</v>
      </c>
      <c r="S348" s="122"/>
      <c r="T348" s="123" t="str">
        <f>IF(OR(U348="Preventivo",U348="Detectivo"),"Probabilidad",IF(U348="Correctivo","Impacto",""))</f>
        <v/>
      </c>
      <c r="U348" s="124"/>
      <c r="V348" s="124"/>
      <c r="W348" s="125" t="str">
        <f>IF(AND(U348="Preventivo",V348="Automático"),"50%",IF(AND(U348="Preventivo",V348="Manual"),"40%",IF(AND(U348="Detectivo",V348="Automático"),"40%",IF(AND(U348="Detectivo",V348="Manual"),"30%",IF(AND(U348="Correctivo",V348="Automático"),"35%",IF(AND(U348="Correctivo",V348="Manual"),"25%",""))))))</f>
        <v/>
      </c>
      <c r="X348" s="124"/>
      <c r="Y348" s="124"/>
      <c r="Z348" s="124"/>
      <c r="AA348" s="126" t="str">
        <f>IFERROR(IF(T348="Probabilidad",(L348-(+L348*W348)),IF(T348="Impacto",L348,"")),"")</f>
        <v/>
      </c>
      <c r="AB348" s="127" t="str">
        <f>IFERROR(IF(AA348="","",IF(AA348&lt;=0.2,"Muy Baja",IF(AA348&lt;=0.4,"Baja",IF(AA348&lt;=0.6,"Media",IF(AA348&lt;=0.8,"Alta","Muy Alta"))))),"")</f>
        <v/>
      </c>
      <c r="AC348" s="125" t="str">
        <f>+AA348</f>
        <v/>
      </c>
      <c r="AD348" s="127" t="str">
        <f>IFERROR(IF(AE348="","",IF(AE348&lt;=0.2,"Leve",IF(AE348&lt;=0.4,"Menor",IF(AE348&lt;=0.6,"Moderado",IF(AE348&lt;=0.8,"Mayor","Catastrófico"))))),"")</f>
        <v/>
      </c>
      <c r="AE348" s="125" t="str">
        <f>IFERROR(IF(T348="Impacto",(P348-(+P348*W348)),IF(T348="Probabilidad",P348,"")),"")</f>
        <v/>
      </c>
      <c r="AF348" s="128" t="str">
        <f>IFERROR(IF(OR(AND(AB348="Muy Baja",AD348="Leve"),AND(AB348="Muy Baja",AD348="Menor"),AND(AB348="Baja",AD348="Leve")),"Bajo",IF(OR(AND(AB348="Muy baja",AD348="Moderado"),AND(AB348="Baja",AD348="Menor"),AND(AB348="Baja",AD348="Moderado"),AND(AB348="Media",AD348="Leve"),AND(AB348="Media",AD348="Menor"),AND(AB348="Media",AD348="Moderado"),AND(AB348="Alta",AD348="Leve"),AND(AB348="Alta",AD348="Menor")),"Moderado",IF(OR(AND(AB348="Muy Baja",AD348="Mayor"),AND(AB348="Baja",AD348="Mayor"),AND(AB348="Media",AD348="Mayor"),AND(AB348="Alta",AD348="Moderado"),AND(AB348="Alta",AD348="Mayor"),AND(AB348="Muy Alta",AD348="Leve"),AND(AB348="Muy Alta",AD348="Menor"),AND(AB348="Muy Alta",AD348="Moderado"),AND(AB348="Muy Alta",AD348="Mayor")),"Alto",IF(OR(AND(AB348="Muy Baja",AD348="Catastrófico"),AND(AB348="Baja",AD348="Catastrófico"),AND(AB348="Media",AD348="Catastrófico"),AND(AB348="Alta",AD348="Catastrófico"),AND(AB348="Muy Alta",AD348="Catastrófico")),"Extremo","")))),"")</f>
        <v/>
      </c>
      <c r="AG348" s="124"/>
      <c r="AH348" s="148"/>
      <c r="AI348" s="174"/>
      <c r="AJ348" s="174"/>
      <c r="AK348" s="176"/>
      <c r="AL348" s="132"/>
      <c r="AM348" s="132"/>
      <c r="AN348" s="132"/>
      <c r="AO348" s="257"/>
    </row>
    <row r="349" spans="1:41" hidden="1" x14ac:dyDescent="0.3">
      <c r="A349" s="297"/>
      <c r="B349" s="297"/>
      <c r="C349" s="245"/>
      <c r="D349" s="247"/>
      <c r="E349" s="249"/>
      <c r="F349" s="296"/>
      <c r="G349" s="257"/>
      <c r="H349" s="292"/>
      <c r="I349" s="257"/>
      <c r="J349" s="295"/>
      <c r="K349" s="261"/>
      <c r="L349" s="262"/>
      <c r="M349" s="263"/>
      <c r="N349" s="262">
        <f>IF(NOT(ISERROR(MATCH(M349,_xlfn.ANCHORARRAY(#REF!),0))),#REF!&amp;"Por favor no seleccionar los criterios de impacto",M349)</f>
        <v>0</v>
      </c>
      <c r="O349" s="261"/>
      <c r="P349" s="262"/>
      <c r="Q349" s="264"/>
      <c r="R349" s="119">
        <v>2</v>
      </c>
      <c r="S349" s="122"/>
      <c r="T349" s="123" t="str">
        <f>IF(OR(U349="Preventivo",U349="Detectivo"),"Probabilidad",IF(U349="Correctivo","Impacto",""))</f>
        <v/>
      </c>
      <c r="U349" s="124"/>
      <c r="V349" s="124"/>
      <c r="W349" s="125" t="str">
        <f>IF(AND(U349="Preventivo",V349="Automático"),"50%",IF(AND(U349="Preventivo",V349="Manual"),"40%",IF(AND(U349="Detectivo",V349="Automático"),"40%",IF(AND(U349="Detectivo",V349="Manual"),"30%",IF(AND(U349="Correctivo",V349="Automático"),"35%",IF(AND(U349="Correctivo",V349="Manual"),"25%",""))))))</f>
        <v/>
      </c>
      <c r="X349" s="124"/>
      <c r="Y349" s="124"/>
      <c r="Z349" s="124"/>
      <c r="AA349" s="126" t="str">
        <f>IFERROR(IF(AND(T348="Probabilidad",T349="Probabilidad"),(AC348-(+AC348*W349)),IF(T349="Probabilidad",(L348-(+L348*W349)),IF(T349="Impacto",AC348,""))),"")</f>
        <v/>
      </c>
      <c r="AB349" s="127" t="str">
        <f t="shared" ref="AB349:AB353" si="508">IFERROR(IF(AA349="","",IF(AA349&lt;=0.2,"Muy Baja",IF(AA349&lt;=0.4,"Baja",IF(AA349&lt;=0.6,"Media",IF(AA349&lt;=0.8,"Alta","Muy Alta"))))),"")</f>
        <v/>
      </c>
      <c r="AC349" s="125" t="str">
        <f t="shared" ref="AC349:AC353" si="509">+AA349</f>
        <v/>
      </c>
      <c r="AD349" s="127" t="str">
        <f t="shared" ref="AD349:AD353" si="510">IFERROR(IF(AE349="","",IF(AE349&lt;=0.2,"Leve",IF(AE349&lt;=0.4,"Menor",IF(AE349&lt;=0.6,"Moderado",IF(AE349&lt;=0.8,"Mayor","Catastrófico"))))),"")</f>
        <v/>
      </c>
      <c r="AE349" s="125" t="str">
        <f>IFERROR(IF(AND(T348="Impacto",T349="Impacto"),(#REF!-(+#REF!*W349)),IF(T349="Impacto",($P$72-(+$P$72*W349)),IF(T349="Probabilidad",#REF!,""))),"")</f>
        <v/>
      </c>
      <c r="AF349" s="128" t="str">
        <f t="shared" ref="AF349:AF350" si="511">IFERROR(IF(OR(AND(AB349="Muy Baja",AD349="Leve"),AND(AB349="Muy Baja",AD349="Menor"),AND(AB349="Baja",AD349="Leve")),"Bajo",IF(OR(AND(AB349="Muy baja",AD349="Moderado"),AND(AB349="Baja",AD349="Menor"),AND(AB349="Baja",AD349="Moderado"),AND(AB349="Media",AD349="Leve"),AND(AB349="Media",AD349="Menor"),AND(AB349="Media",AD349="Moderado"),AND(AB349="Alta",AD349="Leve"),AND(AB349="Alta",AD349="Menor")),"Moderado",IF(OR(AND(AB349="Muy Baja",AD349="Mayor"),AND(AB349="Baja",AD349="Mayor"),AND(AB349="Media",AD349="Mayor"),AND(AB349="Alta",AD349="Moderado"),AND(AB349="Alta",AD349="Mayor"),AND(AB349="Muy Alta",AD349="Leve"),AND(AB349="Muy Alta",AD349="Menor"),AND(AB349="Muy Alta",AD349="Moderado"),AND(AB349="Muy Alta",AD349="Mayor")),"Alto",IF(OR(AND(AB349="Muy Baja",AD349="Catastrófico"),AND(AB349="Baja",AD349="Catastrófico"),AND(AB349="Media",AD349="Catastrófico"),AND(AB349="Alta",AD349="Catastrófico"),AND(AB349="Muy Alta",AD349="Catastrófico")),"Extremo","")))),"")</f>
        <v/>
      </c>
      <c r="AG349" s="124"/>
      <c r="AH349" s="148"/>
      <c r="AI349" s="174"/>
      <c r="AJ349" s="174"/>
      <c r="AK349" s="174"/>
      <c r="AL349" s="132"/>
      <c r="AM349" s="132"/>
      <c r="AN349" s="132"/>
      <c r="AO349" s="257"/>
    </row>
    <row r="350" spans="1:41" hidden="1" x14ac:dyDescent="0.3">
      <c r="A350" s="297"/>
      <c r="B350" s="297"/>
      <c r="C350" s="245"/>
      <c r="D350" s="247"/>
      <c r="E350" s="249"/>
      <c r="F350" s="296"/>
      <c r="G350" s="257"/>
      <c r="H350" s="292"/>
      <c r="I350" s="257"/>
      <c r="J350" s="295"/>
      <c r="K350" s="261"/>
      <c r="L350" s="262"/>
      <c r="M350" s="263"/>
      <c r="N350" s="262">
        <f>IF(NOT(ISERROR(MATCH(M350,_xlfn.ANCHORARRAY(#REF!),0))),#REF!&amp;"Por favor no seleccionar los criterios de impacto",M350)</f>
        <v>0</v>
      </c>
      <c r="O350" s="261"/>
      <c r="P350" s="262"/>
      <c r="Q350" s="264"/>
      <c r="R350" s="119">
        <v>3</v>
      </c>
      <c r="S350" s="130"/>
      <c r="T350" s="123" t="str">
        <f>IF(OR(U350="Preventivo",U350="Detectivo"),"Probabilidad",IF(U350="Correctivo","Impacto",""))</f>
        <v/>
      </c>
      <c r="U350" s="124"/>
      <c r="V350" s="124"/>
      <c r="W350" s="125" t="str">
        <f t="shared" ref="W350:W353" si="512">IF(AND(U350="Preventivo",V350="Automático"),"50%",IF(AND(U350="Preventivo",V350="Manual"),"40%",IF(AND(U350="Detectivo",V350="Automático"),"40%",IF(AND(U350="Detectivo",V350="Manual"),"30%",IF(AND(U350="Correctivo",V350="Automático"),"35%",IF(AND(U350="Correctivo",V350="Manual"),"25%",""))))))</f>
        <v/>
      </c>
      <c r="X350" s="124"/>
      <c r="Y350" s="124"/>
      <c r="Z350" s="124"/>
      <c r="AA350" s="126" t="str">
        <f>IFERROR(IF(AND(T349="Probabilidad",T350="Probabilidad"),(AC349-(+AC349*W350)),IF(AND(T349="Impacto",T350="Probabilidad"),(AC348-(+AC348*W350)),IF(T350="Impacto",AC349,""))),"")</f>
        <v/>
      </c>
      <c r="AB350" s="127" t="str">
        <f t="shared" si="508"/>
        <v/>
      </c>
      <c r="AC350" s="125" t="str">
        <f t="shared" si="509"/>
        <v/>
      </c>
      <c r="AD350" s="127" t="str">
        <f t="shared" si="510"/>
        <v/>
      </c>
      <c r="AE350" s="125" t="str">
        <f>IFERROR(IF(AND(T349="Impacto",T350="Impacto"),(AE349-(+AE349*W350)),IF(AND(T349="Probabilidad",T350="Impacto"),(AE348-(+AE348*W350)),IF(T350="Probabilidad",AE349,""))),"")</f>
        <v/>
      </c>
      <c r="AF350" s="128" t="str">
        <f t="shared" si="511"/>
        <v/>
      </c>
      <c r="AG350" s="124"/>
      <c r="AH350" s="148"/>
      <c r="AI350" s="132"/>
      <c r="AJ350" s="132"/>
      <c r="AK350" s="132"/>
      <c r="AL350" s="132"/>
      <c r="AM350" s="132"/>
      <c r="AN350" s="132"/>
      <c r="AO350" s="257"/>
    </row>
    <row r="351" spans="1:41" hidden="1" x14ac:dyDescent="0.3">
      <c r="A351" s="297"/>
      <c r="B351" s="297"/>
      <c r="C351" s="245"/>
      <c r="D351" s="247"/>
      <c r="E351" s="249"/>
      <c r="F351" s="296"/>
      <c r="G351" s="257"/>
      <c r="H351" s="292"/>
      <c r="I351" s="257"/>
      <c r="J351" s="295"/>
      <c r="K351" s="261"/>
      <c r="L351" s="262"/>
      <c r="M351" s="263"/>
      <c r="N351" s="262">
        <f>IF(NOT(ISERROR(MATCH(M351,_xlfn.ANCHORARRAY(#REF!),0))),#REF!&amp;"Por favor no seleccionar los criterios de impacto",M351)</f>
        <v>0</v>
      </c>
      <c r="O351" s="261"/>
      <c r="P351" s="262"/>
      <c r="Q351" s="264"/>
      <c r="R351" s="119">
        <v>4</v>
      </c>
      <c r="S351" s="122"/>
      <c r="T351" s="123" t="str">
        <f t="shared" ref="T351:T353" si="513">IF(OR(U351="Preventivo",U351="Detectivo"),"Probabilidad",IF(U351="Correctivo","Impacto",""))</f>
        <v/>
      </c>
      <c r="U351" s="124"/>
      <c r="V351" s="124"/>
      <c r="W351" s="125" t="str">
        <f t="shared" si="512"/>
        <v/>
      </c>
      <c r="X351" s="124"/>
      <c r="Y351" s="124"/>
      <c r="Z351" s="124"/>
      <c r="AA351" s="126" t="str">
        <f t="shared" ref="AA351:AA353" si="514">IFERROR(IF(AND(T350="Probabilidad",T351="Probabilidad"),(AC350-(+AC350*W351)),IF(AND(T350="Impacto",T351="Probabilidad"),(AC349-(+AC349*W351)),IF(T351="Impacto",AC350,""))),"")</f>
        <v/>
      </c>
      <c r="AB351" s="127" t="str">
        <f t="shared" si="508"/>
        <v/>
      </c>
      <c r="AC351" s="125" t="str">
        <f t="shared" si="509"/>
        <v/>
      </c>
      <c r="AD351" s="127" t="str">
        <f t="shared" si="510"/>
        <v/>
      </c>
      <c r="AE351" s="125" t="str">
        <f t="shared" ref="AE351:AE353" si="515">IFERROR(IF(AND(T350="Impacto",T351="Impacto"),(AE350-(+AE350*W351)),IF(AND(T350="Probabilidad",T351="Impacto"),(AE349-(+AE349*W351)),IF(T351="Probabilidad",AE350,""))),"")</f>
        <v/>
      </c>
      <c r="AF351" s="128" t="str">
        <f>IFERROR(IF(OR(AND(AB351="Muy Baja",AD351="Leve"),AND(AB351="Muy Baja",AD351="Menor"),AND(AB351="Baja",AD351="Leve")),"Bajo",IF(OR(AND(AB351="Muy baja",AD351="Moderado"),AND(AB351="Baja",AD351="Menor"),AND(AB351="Baja",AD351="Moderado"),AND(AB351="Media",AD351="Leve"),AND(AB351="Media",AD351="Menor"),AND(AB351="Media",AD351="Moderado"),AND(AB351="Alta",AD351="Leve"),AND(AB351="Alta",AD351="Menor")),"Moderado",IF(OR(AND(AB351="Muy Baja",AD351="Mayor"),AND(AB351="Baja",AD351="Mayor"),AND(AB351="Media",AD351="Mayor"),AND(AB351="Alta",AD351="Moderado"),AND(AB351="Alta",AD351="Mayor"),AND(AB351="Muy Alta",AD351="Leve"),AND(AB351="Muy Alta",AD351="Menor"),AND(AB351="Muy Alta",AD351="Moderado"),AND(AB351="Muy Alta",AD351="Mayor")),"Alto",IF(OR(AND(AB351="Muy Baja",AD351="Catastrófico"),AND(AB351="Baja",AD351="Catastrófico"),AND(AB351="Media",AD351="Catastrófico"),AND(AB351="Alta",AD351="Catastrófico"),AND(AB351="Muy Alta",AD351="Catastrófico")),"Extremo","")))),"")</f>
        <v/>
      </c>
      <c r="AG351" s="124"/>
      <c r="AH351" s="148"/>
      <c r="AI351" s="132"/>
      <c r="AJ351" s="132"/>
      <c r="AK351" s="132"/>
      <c r="AL351" s="132"/>
      <c r="AM351" s="132"/>
      <c r="AN351" s="132"/>
      <c r="AO351" s="257"/>
    </row>
    <row r="352" spans="1:41" hidden="1" x14ac:dyDescent="0.3">
      <c r="A352" s="297"/>
      <c r="B352" s="297"/>
      <c r="C352" s="245"/>
      <c r="D352" s="247"/>
      <c r="E352" s="249"/>
      <c r="F352" s="296"/>
      <c r="G352" s="257"/>
      <c r="H352" s="292"/>
      <c r="I352" s="257"/>
      <c r="J352" s="295"/>
      <c r="K352" s="261"/>
      <c r="L352" s="262"/>
      <c r="M352" s="263"/>
      <c r="N352" s="262">
        <f>IF(NOT(ISERROR(MATCH(M352,_xlfn.ANCHORARRAY(#REF!),0))),#REF!&amp;"Por favor no seleccionar los criterios de impacto",M352)</f>
        <v>0</v>
      </c>
      <c r="O352" s="261"/>
      <c r="P352" s="262"/>
      <c r="Q352" s="264"/>
      <c r="R352" s="119">
        <v>5</v>
      </c>
      <c r="S352" s="122"/>
      <c r="T352" s="123" t="str">
        <f t="shared" si="513"/>
        <v/>
      </c>
      <c r="U352" s="124"/>
      <c r="V352" s="124"/>
      <c r="W352" s="125" t="str">
        <f t="shared" si="512"/>
        <v/>
      </c>
      <c r="X352" s="124"/>
      <c r="Y352" s="124"/>
      <c r="Z352" s="124"/>
      <c r="AA352" s="126" t="str">
        <f t="shared" si="514"/>
        <v/>
      </c>
      <c r="AB352" s="127" t="str">
        <f t="shared" si="508"/>
        <v/>
      </c>
      <c r="AC352" s="125" t="str">
        <f t="shared" si="509"/>
        <v/>
      </c>
      <c r="AD352" s="127" t="str">
        <f t="shared" si="510"/>
        <v/>
      </c>
      <c r="AE352" s="125" t="str">
        <f t="shared" si="515"/>
        <v/>
      </c>
      <c r="AF352" s="128" t="str">
        <f t="shared" ref="AF352:AF353" si="516">IFERROR(IF(OR(AND(AB352="Muy Baja",AD352="Leve"),AND(AB352="Muy Baja",AD352="Menor"),AND(AB352="Baja",AD352="Leve")),"Bajo",IF(OR(AND(AB352="Muy baja",AD352="Moderado"),AND(AB352="Baja",AD352="Menor"),AND(AB352="Baja",AD352="Moderado"),AND(AB352="Media",AD352="Leve"),AND(AB352="Media",AD352="Menor"),AND(AB352="Media",AD352="Moderado"),AND(AB352="Alta",AD352="Leve"),AND(AB352="Alta",AD352="Menor")),"Moderado",IF(OR(AND(AB352="Muy Baja",AD352="Mayor"),AND(AB352="Baja",AD352="Mayor"),AND(AB352="Media",AD352="Mayor"),AND(AB352="Alta",AD352="Moderado"),AND(AB352="Alta",AD352="Mayor"),AND(AB352="Muy Alta",AD352="Leve"),AND(AB352="Muy Alta",AD352="Menor"),AND(AB352="Muy Alta",AD352="Moderado"),AND(AB352="Muy Alta",AD352="Mayor")),"Alto",IF(OR(AND(AB352="Muy Baja",AD352="Catastrófico"),AND(AB352="Baja",AD352="Catastrófico"),AND(AB352="Media",AD352="Catastrófico"),AND(AB352="Alta",AD352="Catastrófico"),AND(AB352="Muy Alta",AD352="Catastrófico")),"Extremo","")))),"")</f>
        <v/>
      </c>
      <c r="AG352" s="124"/>
      <c r="AH352" s="148"/>
      <c r="AI352" s="132"/>
      <c r="AJ352" s="132"/>
      <c r="AK352" s="132"/>
      <c r="AL352" s="132"/>
      <c r="AM352" s="132"/>
      <c r="AN352" s="132"/>
      <c r="AO352" s="257"/>
    </row>
    <row r="353" spans="1:41" hidden="1" x14ac:dyDescent="0.3">
      <c r="A353" s="297"/>
      <c r="B353" s="297"/>
      <c r="C353" s="246"/>
      <c r="D353" s="247"/>
      <c r="E353" s="250"/>
      <c r="F353" s="296"/>
      <c r="G353" s="257"/>
      <c r="H353" s="292"/>
      <c r="I353" s="257"/>
      <c r="J353" s="295"/>
      <c r="K353" s="261"/>
      <c r="L353" s="262"/>
      <c r="M353" s="263"/>
      <c r="N353" s="262">
        <f>IF(NOT(ISERROR(MATCH(M353,_xlfn.ANCHORARRAY(#REF!),0))),#REF!&amp;"Por favor no seleccionar los criterios de impacto",M353)</f>
        <v>0</v>
      </c>
      <c r="O353" s="261"/>
      <c r="P353" s="262"/>
      <c r="Q353" s="264"/>
      <c r="R353" s="119">
        <v>6</v>
      </c>
      <c r="S353" s="122"/>
      <c r="T353" s="123" t="str">
        <f t="shared" si="513"/>
        <v/>
      </c>
      <c r="U353" s="124"/>
      <c r="V353" s="124"/>
      <c r="W353" s="125" t="str">
        <f t="shared" si="512"/>
        <v/>
      </c>
      <c r="X353" s="124"/>
      <c r="Y353" s="124"/>
      <c r="Z353" s="124"/>
      <c r="AA353" s="126" t="str">
        <f t="shared" si="514"/>
        <v/>
      </c>
      <c r="AB353" s="127" t="str">
        <f t="shared" si="508"/>
        <v/>
      </c>
      <c r="AC353" s="125" t="str">
        <f t="shared" si="509"/>
        <v/>
      </c>
      <c r="AD353" s="127" t="str">
        <f t="shared" si="510"/>
        <v/>
      </c>
      <c r="AE353" s="125" t="str">
        <f t="shared" si="515"/>
        <v/>
      </c>
      <c r="AF353" s="128" t="str">
        <f t="shared" si="516"/>
        <v/>
      </c>
      <c r="AG353" s="124"/>
      <c r="AH353" s="148"/>
      <c r="AI353" s="132"/>
      <c r="AJ353" s="132"/>
      <c r="AK353" s="132"/>
      <c r="AL353" s="132"/>
      <c r="AM353" s="132"/>
      <c r="AN353" s="132"/>
      <c r="AO353" s="257"/>
    </row>
    <row r="354" spans="1:41" hidden="1" x14ac:dyDescent="0.3">
      <c r="A354" s="297"/>
      <c r="B354" s="297"/>
      <c r="C354" s="244">
        <v>68</v>
      </c>
      <c r="D354" s="247"/>
      <c r="E354" s="248"/>
      <c r="F354" s="296"/>
      <c r="G354" s="257"/>
      <c r="H354" s="292"/>
      <c r="I354" s="257"/>
      <c r="J354" s="295"/>
      <c r="K354" s="261" t="str">
        <f t="shared" ref="K354" si="517">IF(J354&lt;=0,"",IF(J354&lt;=2,"Muy Baja",IF(J354&lt;=24,"Baja",IF(J354&lt;=500,"Media",IF(J354&lt;=5000,"Alta","Muy Alta")))))</f>
        <v/>
      </c>
      <c r="L354" s="262" t="str">
        <f>IF(K354="","",IF(K354="Muy Baja",0.2,IF(K354="Baja",0.4,IF(K354="Media",0.6,IF(K354="Alta",0.8,IF(K354="Muy Alta",1,))))))</f>
        <v/>
      </c>
      <c r="M354" s="263"/>
      <c r="N354" s="262">
        <f>IF(NOT(ISERROR(MATCH(M354,'Tabla Impacto'!$B$221:$B$223,0))),'Tabla Impacto'!$F$223&amp;"Por favor no seleccionar los criterios de impacto(Afectación Económica o presupuestal y Pérdida Reputacional)",M354)</f>
        <v>0</v>
      </c>
      <c r="O354" s="261" t="str">
        <f>IF(OR(N354='Tabla Impacto'!$C$11,N354='Tabla Impacto'!$D$11),"Leve",IF(OR(N354='Tabla Impacto'!$C$12,N354='Tabla Impacto'!$D$12),"Menor",IF(OR(N354='Tabla Impacto'!$C$13,N354='Tabla Impacto'!$D$13),"Moderado",IF(OR(N354='Tabla Impacto'!$C$14,N354='Tabla Impacto'!$D$14),"Mayor",IF(OR(N354='Tabla Impacto'!$C$15,N354='Tabla Impacto'!$D$15),"Catastrófico","")))))</f>
        <v/>
      </c>
      <c r="P354" s="262" t="str">
        <f>IF(O354="","",IF(O354="Leve",0.2,IF(O354="Menor",0.4,IF(O354="Moderado",0.6,IF(O354="Mayor",0.8,IF(O354="Catastrófico",1,))))))</f>
        <v/>
      </c>
      <c r="Q354" s="264" t="str">
        <f>IF(OR(AND(K354="Muy Baja",O354="Leve"),AND(K354="Muy Baja",O354="Menor"),AND(K354="Baja",O354="Leve")),"Bajo",IF(OR(AND(K354="Muy baja",O354="Moderado"),AND(K354="Baja",O354="Menor"),AND(K354="Baja",O354="Moderado"),AND(K354="Media",O354="Leve"),AND(K354="Media",O354="Menor"),AND(K354="Media",O354="Moderado"),AND(K354="Alta",O354="Leve"),AND(K354="Alta",O354="Menor")),"Moderado",IF(OR(AND(K354="Muy Baja",O354="Mayor"),AND(K354="Baja",O354="Mayor"),AND(K354="Media",O354="Mayor"),AND(K354="Alta",O354="Moderado"),AND(K354="Alta",O354="Mayor"),AND(K354="Muy Alta",O354="Leve"),AND(K354="Muy Alta",O354="Menor"),AND(K354="Muy Alta",O354="Moderado"),AND(K354="Muy Alta",O354="Mayor")),"Alto",IF(OR(AND(K354="Muy Baja",O354="Catastrófico"),AND(K354="Baja",O354="Catastrófico"),AND(K354="Media",O354="Catastrófico"),AND(K354="Alta",O354="Catastrófico"),AND(K354="Muy Alta",O354="Catastrófico")),"Extremo",""))))</f>
        <v/>
      </c>
      <c r="R354" s="119">
        <v>1</v>
      </c>
      <c r="S354" s="122"/>
      <c r="T354" s="123" t="str">
        <f>IF(OR(U354="Preventivo",U354="Detectivo"),"Probabilidad",IF(U354="Correctivo","Impacto",""))</f>
        <v/>
      </c>
      <c r="U354" s="124"/>
      <c r="V354" s="124"/>
      <c r="W354" s="125" t="str">
        <f>IF(AND(U354="Preventivo",V354="Automático"),"50%",IF(AND(U354="Preventivo",V354="Manual"),"40%",IF(AND(U354="Detectivo",V354="Automático"),"40%",IF(AND(U354="Detectivo",V354="Manual"),"30%",IF(AND(U354="Correctivo",V354="Automático"),"35%",IF(AND(U354="Correctivo",V354="Manual"),"25%",""))))))</f>
        <v/>
      </c>
      <c r="X354" s="124"/>
      <c r="Y354" s="124"/>
      <c r="Z354" s="124"/>
      <c r="AA354" s="126" t="str">
        <f>IFERROR(IF(T354="Probabilidad",(L354-(+L354*W354)),IF(T354="Impacto",L354,"")),"")</f>
        <v/>
      </c>
      <c r="AB354" s="127" t="str">
        <f>IFERROR(IF(AA354="","",IF(AA354&lt;=0.2,"Muy Baja",IF(AA354&lt;=0.4,"Baja",IF(AA354&lt;=0.6,"Media",IF(AA354&lt;=0.8,"Alta","Muy Alta"))))),"")</f>
        <v/>
      </c>
      <c r="AC354" s="125" t="str">
        <f>+AA354</f>
        <v/>
      </c>
      <c r="AD354" s="127" t="str">
        <f>IFERROR(IF(AE354="","",IF(AE354&lt;=0.2,"Leve",IF(AE354&lt;=0.4,"Menor",IF(AE354&lt;=0.6,"Moderado",IF(AE354&lt;=0.8,"Mayor","Catastrófico"))))),"")</f>
        <v/>
      </c>
      <c r="AE354" s="125" t="str">
        <f>IFERROR(IF(T354="Impacto",(P354-(+P354*W354)),IF(T354="Probabilidad",P354,"")),"")</f>
        <v/>
      </c>
      <c r="AF354" s="128" t="str">
        <f>IFERROR(IF(OR(AND(AB354="Muy Baja",AD354="Leve"),AND(AB354="Muy Baja",AD354="Menor"),AND(AB354="Baja",AD354="Leve")),"Bajo",IF(OR(AND(AB354="Muy baja",AD354="Moderado"),AND(AB354="Baja",AD354="Menor"),AND(AB354="Baja",AD354="Moderado"),AND(AB354="Media",AD354="Leve"),AND(AB354="Media",AD354="Menor"),AND(AB354="Media",AD354="Moderado"),AND(AB354="Alta",AD354="Leve"),AND(AB354="Alta",AD354="Menor")),"Moderado",IF(OR(AND(AB354="Muy Baja",AD354="Mayor"),AND(AB354="Baja",AD354="Mayor"),AND(AB354="Media",AD354="Mayor"),AND(AB354="Alta",AD354="Moderado"),AND(AB354="Alta",AD354="Mayor"),AND(AB354="Muy Alta",AD354="Leve"),AND(AB354="Muy Alta",AD354="Menor"),AND(AB354="Muy Alta",AD354="Moderado"),AND(AB354="Muy Alta",AD354="Mayor")),"Alto",IF(OR(AND(AB354="Muy Baja",AD354="Catastrófico"),AND(AB354="Baja",AD354="Catastrófico"),AND(AB354="Media",AD354="Catastrófico"),AND(AB354="Alta",AD354="Catastrófico"),AND(AB354="Muy Alta",AD354="Catastrófico")),"Extremo","")))),"")</f>
        <v/>
      </c>
      <c r="AG354" s="124"/>
      <c r="AH354" s="148"/>
      <c r="AI354" s="174"/>
      <c r="AJ354" s="174"/>
      <c r="AK354" s="176"/>
      <c r="AL354" s="132"/>
      <c r="AM354" s="132"/>
      <c r="AN354" s="132"/>
      <c r="AO354" s="257"/>
    </row>
    <row r="355" spans="1:41" hidden="1" x14ac:dyDescent="0.3">
      <c r="A355" s="297"/>
      <c r="B355" s="297"/>
      <c r="C355" s="245"/>
      <c r="D355" s="247"/>
      <c r="E355" s="249"/>
      <c r="F355" s="296"/>
      <c r="G355" s="257"/>
      <c r="H355" s="292"/>
      <c r="I355" s="257"/>
      <c r="J355" s="295"/>
      <c r="K355" s="261"/>
      <c r="L355" s="262"/>
      <c r="M355" s="263"/>
      <c r="N355" s="262">
        <f>IF(NOT(ISERROR(MATCH(M355,_xlfn.ANCHORARRAY(#REF!),0))),#REF!&amp;"Por favor no seleccionar los criterios de impacto",M355)</f>
        <v>0</v>
      </c>
      <c r="O355" s="261"/>
      <c r="P355" s="262"/>
      <c r="Q355" s="264"/>
      <c r="R355" s="119">
        <v>2</v>
      </c>
      <c r="S355" s="122"/>
      <c r="T355" s="123" t="str">
        <f>IF(OR(U355="Preventivo",U355="Detectivo"),"Probabilidad",IF(U355="Correctivo","Impacto",""))</f>
        <v/>
      </c>
      <c r="U355" s="124"/>
      <c r="V355" s="124"/>
      <c r="W355" s="125" t="str">
        <f>IF(AND(U355="Preventivo",V355="Automático"),"50%",IF(AND(U355="Preventivo",V355="Manual"),"40%",IF(AND(U355="Detectivo",V355="Automático"),"40%",IF(AND(U355="Detectivo",V355="Manual"),"30%",IF(AND(U355="Correctivo",V355="Automático"),"35%",IF(AND(U355="Correctivo",V355="Manual"),"25%",""))))))</f>
        <v/>
      </c>
      <c r="X355" s="124"/>
      <c r="Y355" s="124"/>
      <c r="Z355" s="124"/>
      <c r="AA355" s="126" t="str">
        <f>IFERROR(IF(AND(T354="Probabilidad",T355="Probabilidad"),(AC354-(+AC354*W355)),IF(T355="Probabilidad",(L354-(+L354*W355)),IF(T355="Impacto",AC354,""))),"")</f>
        <v/>
      </c>
      <c r="AB355" s="127" t="str">
        <f t="shared" ref="AB355:AB359" si="518">IFERROR(IF(AA355="","",IF(AA355&lt;=0.2,"Muy Baja",IF(AA355&lt;=0.4,"Baja",IF(AA355&lt;=0.6,"Media",IF(AA355&lt;=0.8,"Alta","Muy Alta"))))),"")</f>
        <v/>
      </c>
      <c r="AC355" s="125" t="str">
        <f t="shared" ref="AC355:AC359" si="519">+AA355</f>
        <v/>
      </c>
      <c r="AD355" s="127" t="str">
        <f t="shared" ref="AD355:AD359" si="520">IFERROR(IF(AE355="","",IF(AE355&lt;=0.2,"Leve",IF(AE355&lt;=0.4,"Menor",IF(AE355&lt;=0.6,"Moderado",IF(AE355&lt;=0.8,"Mayor","Catastrófico"))))),"")</f>
        <v/>
      </c>
      <c r="AE355" s="125" t="str">
        <f>IFERROR(IF(AND(T354="Impacto",T355="Impacto"),(#REF!-(+#REF!*W355)),IF(T355="Impacto",($P$72-(+$P$72*W355)),IF(T355="Probabilidad",#REF!,""))),"")</f>
        <v/>
      </c>
      <c r="AF355" s="128" t="str">
        <f t="shared" ref="AF355:AF356" si="521">IFERROR(IF(OR(AND(AB355="Muy Baja",AD355="Leve"),AND(AB355="Muy Baja",AD355="Menor"),AND(AB355="Baja",AD355="Leve")),"Bajo",IF(OR(AND(AB355="Muy baja",AD355="Moderado"),AND(AB355="Baja",AD355="Menor"),AND(AB355="Baja",AD355="Moderado"),AND(AB355="Media",AD355="Leve"),AND(AB355="Media",AD355="Menor"),AND(AB355="Media",AD355="Moderado"),AND(AB355="Alta",AD355="Leve"),AND(AB355="Alta",AD355="Menor")),"Moderado",IF(OR(AND(AB355="Muy Baja",AD355="Mayor"),AND(AB355="Baja",AD355="Mayor"),AND(AB355="Media",AD355="Mayor"),AND(AB355="Alta",AD355="Moderado"),AND(AB355="Alta",AD355="Mayor"),AND(AB355="Muy Alta",AD355="Leve"),AND(AB355="Muy Alta",AD355="Menor"),AND(AB355="Muy Alta",AD355="Moderado"),AND(AB355="Muy Alta",AD355="Mayor")),"Alto",IF(OR(AND(AB355="Muy Baja",AD355="Catastrófico"),AND(AB355="Baja",AD355="Catastrófico"),AND(AB355="Media",AD355="Catastrófico"),AND(AB355="Alta",AD355="Catastrófico"),AND(AB355="Muy Alta",AD355="Catastrófico")),"Extremo","")))),"")</f>
        <v/>
      </c>
      <c r="AG355" s="124"/>
      <c r="AH355" s="148"/>
      <c r="AI355" s="174"/>
      <c r="AJ355" s="174"/>
      <c r="AK355" s="174"/>
      <c r="AL355" s="132"/>
      <c r="AM355" s="132"/>
      <c r="AN355" s="132"/>
      <c r="AO355" s="257"/>
    </row>
    <row r="356" spans="1:41" hidden="1" x14ac:dyDescent="0.3">
      <c r="A356" s="297"/>
      <c r="B356" s="297"/>
      <c r="C356" s="245"/>
      <c r="D356" s="247"/>
      <c r="E356" s="249"/>
      <c r="F356" s="296"/>
      <c r="G356" s="257"/>
      <c r="H356" s="292"/>
      <c r="I356" s="257"/>
      <c r="J356" s="295"/>
      <c r="K356" s="261"/>
      <c r="L356" s="262"/>
      <c r="M356" s="263"/>
      <c r="N356" s="262">
        <f>IF(NOT(ISERROR(MATCH(M356,_xlfn.ANCHORARRAY(#REF!),0))),#REF!&amp;"Por favor no seleccionar los criterios de impacto",M356)</f>
        <v>0</v>
      </c>
      <c r="O356" s="261"/>
      <c r="P356" s="262"/>
      <c r="Q356" s="264"/>
      <c r="R356" s="119">
        <v>3</v>
      </c>
      <c r="S356" s="130"/>
      <c r="T356" s="123" t="str">
        <f>IF(OR(U356="Preventivo",U356="Detectivo"),"Probabilidad",IF(U356="Correctivo","Impacto",""))</f>
        <v/>
      </c>
      <c r="U356" s="124"/>
      <c r="V356" s="124"/>
      <c r="W356" s="125" t="str">
        <f t="shared" ref="W356:W359" si="522">IF(AND(U356="Preventivo",V356="Automático"),"50%",IF(AND(U356="Preventivo",V356="Manual"),"40%",IF(AND(U356="Detectivo",V356="Automático"),"40%",IF(AND(U356="Detectivo",V356="Manual"),"30%",IF(AND(U356="Correctivo",V356="Automático"),"35%",IF(AND(U356="Correctivo",V356="Manual"),"25%",""))))))</f>
        <v/>
      </c>
      <c r="X356" s="124"/>
      <c r="Y356" s="124"/>
      <c r="Z356" s="124"/>
      <c r="AA356" s="126" t="str">
        <f>IFERROR(IF(AND(T355="Probabilidad",T356="Probabilidad"),(AC355-(+AC355*W356)),IF(AND(T355="Impacto",T356="Probabilidad"),(AC354-(+AC354*W356)),IF(T356="Impacto",AC355,""))),"")</f>
        <v/>
      </c>
      <c r="AB356" s="127" t="str">
        <f t="shared" si="518"/>
        <v/>
      </c>
      <c r="AC356" s="125" t="str">
        <f t="shared" si="519"/>
        <v/>
      </c>
      <c r="AD356" s="127" t="str">
        <f t="shared" si="520"/>
        <v/>
      </c>
      <c r="AE356" s="125" t="str">
        <f>IFERROR(IF(AND(T355="Impacto",T356="Impacto"),(AE355-(+AE355*W356)),IF(AND(T355="Probabilidad",T356="Impacto"),(AE354-(+AE354*W356)),IF(T356="Probabilidad",AE355,""))),"")</f>
        <v/>
      </c>
      <c r="AF356" s="128" t="str">
        <f t="shared" si="521"/>
        <v/>
      </c>
      <c r="AG356" s="124"/>
      <c r="AH356" s="148"/>
      <c r="AI356" s="132"/>
      <c r="AJ356" s="132"/>
      <c r="AK356" s="132"/>
      <c r="AL356" s="132"/>
      <c r="AM356" s="132"/>
      <c r="AN356" s="132"/>
      <c r="AO356" s="257"/>
    </row>
    <row r="357" spans="1:41" hidden="1" x14ac:dyDescent="0.3">
      <c r="A357" s="297"/>
      <c r="B357" s="297"/>
      <c r="C357" s="245"/>
      <c r="D357" s="247"/>
      <c r="E357" s="249"/>
      <c r="F357" s="296"/>
      <c r="G357" s="257"/>
      <c r="H357" s="292"/>
      <c r="I357" s="257"/>
      <c r="J357" s="295"/>
      <c r="K357" s="261"/>
      <c r="L357" s="262"/>
      <c r="M357" s="263"/>
      <c r="N357" s="262">
        <f>IF(NOT(ISERROR(MATCH(M357,_xlfn.ANCHORARRAY(#REF!),0))),#REF!&amp;"Por favor no seleccionar los criterios de impacto",M357)</f>
        <v>0</v>
      </c>
      <c r="O357" s="261"/>
      <c r="P357" s="262"/>
      <c r="Q357" s="264"/>
      <c r="R357" s="119">
        <v>4</v>
      </c>
      <c r="S357" s="122"/>
      <c r="T357" s="123" t="str">
        <f t="shared" ref="T357:T359" si="523">IF(OR(U357="Preventivo",U357="Detectivo"),"Probabilidad",IF(U357="Correctivo","Impacto",""))</f>
        <v/>
      </c>
      <c r="U357" s="124"/>
      <c r="V357" s="124"/>
      <c r="W357" s="125" t="str">
        <f t="shared" si="522"/>
        <v/>
      </c>
      <c r="X357" s="124"/>
      <c r="Y357" s="124"/>
      <c r="Z357" s="124"/>
      <c r="AA357" s="126" t="str">
        <f t="shared" ref="AA357:AA359" si="524">IFERROR(IF(AND(T356="Probabilidad",T357="Probabilidad"),(AC356-(+AC356*W357)),IF(AND(T356="Impacto",T357="Probabilidad"),(AC355-(+AC355*W357)),IF(T357="Impacto",AC356,""))),"")</f>
        <v/>
      </c>
      <c r="AB357" s="127" t="str">
        <f t="shared" si="518"/>
        <v/>
      </c>
      <c r="AC357" s="125" t="str">
        <f t="shared" si="519"/>
        <v/>
      </c>
      <c r="AD357" s="127" t="str">
        <f t="shared" si="520"/>
        <v/>
      </c>
      <c r="AE357" s="125" t="str">
        <f t="shared" ref="AE357:AE359" si="525">IFERROR(IF(AND(T356="Impacto",T357="Impacto"),(AE356-(+AE356*W357)),IF(AND(T356="Probabilidad",T357="Impacto"),(AE355-(+AE355*W357)),IF(T357="Probabilidad",AE356,""))),"")</f>
        <v/>
      </c>
      <c r="AF357" s="128" t="str">
        <f>IFERROR(IF(OR(AND(AB357="Muy Baja",AD357="Leve"),AND(AB357="Muy Baja",AD357="Menor"),AND(AB357="Baja",AD357="Leve")),"Bajo",IF(OR(AND(AB357="Muy baja",AD357="Moderado"),AND(AB357="Baja",AD357="Menor"),AND(AB357="Baja",AD357="Moderado"),AND(AB357="Media",AD357="Leve"),AND(AB357="Media",AD357="Menor"),AND(AB357="Media",AD357="Moderado"),AND(AB357="Alta",AD357="Leve"),AND(AB357="Alta",AD357="Menor")),"Moderado",IF(OR(AND(AB357="Muy Baja",AD357="Mayor"),AND(AB357="Baja",AD357="Mayor"),AND(AB357="Media",AD357="Mayor"),AND(AB357="Alta",AD357="Moderado"),AND(AB357="Alta",AD357="Mayor"),AND(AB357="Muy Alta",AD357="Leve"),AND(AB357="Muy Alta",AD357="Menor"),AND(AB357="Muy Alta",AD357="Moderado"),AND(AB357="Muy Alta",AD357="Mayor")),"Alto",IF(OR(AND(AB357="Muy Baja",AD357="Catastrófico"),AND(AB357="Baja",AD357="Catastrófico"),AND(AB357="Media",AD357="Catastrófico"),AND(AB357="Alta",AD357="Catastrófico"),AND(AB357="Muy Alta",AD357="Catastrófico")),"Extremo","")))),"")</f>
        <v/>
      </c>
      <c r="AG357" s="124"/>
      <c r="AH357" s="148"/>
      <c r="AI357" s="132"/>
      <c r="AJ357" s="132"/>
      <c r="AK357" s="132"/>
      <c r="AL357" s="132"/>
      <c r="AM357" s="132"/>
      <c r="AN357" s="132"/>
      <c r="AO357" s="257"/>
    </row>
    <row r="358" spans="1:41" hidden="1" x14ac:dyDescent="0.3">
      <c r="A358" s="297"/>
      <c r="B358" s="297"/>
      <c r="C358" s="245"/>
      <c r="D358" s="247"/>
      <c r="E358" s="249"/>
      <c r="F358" s="296"/>
      <c r="G358" s="257"/>
      <c r="H358" s="292"/>
      <c r="I358" s="257"/>
      <c r="J358" s="295"/>
      <c r="K358" s="261"/>
      <c r="L358" s="262"/>
      <c r="M358" s="263"/>
      <c r="N358" s="262">
        <f>IF(NOT(ISERROR(MATCH(M358,_xlfn.ANCHORARRAY(#REF!),0))),#REF!&amp;"Por favor no seleccionar los criterios de impacto",M358)</f>
        <v>0</v>
      </c>
      <c r="O358" s="261"/>
      <c r="P358" s="262"/>
      <c r="Q358" s="264"/>
      <c r="R358" s="119">
        <v>5</v>
      </c>
      <c r="S358" s="122"/>
      <c r="T358" s="123" t="str">
        <f t="shared" si="523"/>
        <v/>
      </c>
      <c r="U358" s="124"/>
      <c r="V358" s="124"/>
      <c r="W358" s="125" t="str">
        <f t="shared" si="522"/>
        <v/>
      </c>
      <c r="X358" s="124"/>
      <c r="Y358" s="124"/>
      <c r="Z358" s="124"/>
      <c r="AA358" s="126" t="str">
        <f t="shared" si="524"/>
        <v/>
      </c>
      <c r="AB358" s="127" t="str">
        <f t="shared" si="518"/>
        <v/>
      </c>
      <c r="AC358" s="125" t="str">
        <f t="shared" si="519"/>
        <v/>
      </c>
      <c r="AD358" s="127" t="str">
        <f t="shared" si="520"/>
        <v/>
      </c>
      <c r="AE358" s="125" t="str">
        <f t="shared" si="525"/>
        <v/>
      </c>
      <c r="AF358" s="128" t="str">
        <f t="shared" ref="AF358:AF359" si="526">IFERROR(IF(OR(AND(AB358="Muy Baja",AD358="Leve"),AND(AB358="Muy Baja",AD358="Menor"),AND(AB358="Baja",AD358="Leve")),"Bajo",IF(OR(AND(AB358="Muy baja",AD358="Moderado"),AND(AB358="Baja",AD358="Menor"),AND(AB358="Baja",AD358="Moderado"),AND(AB358="Media",AD358="Leve"),AND(AB358="Media",AD358="Menor"),AND(AB358="Media",AD358="Moderado"),AND(AB358="Alta",AD358="Leve"),AND(AB358="Alta",AD358="Menor")),"Moderado",IF(OR(AND(AB358="Muy Baja",AD358="Mayor"),AND(AB358="Baja",AD358="Mayor"),AND(AB358="Media",AD358="Mayor"),AND(AB358="Alta",AD358="Moderado"),AND(AB358="Alta",AD358="Mayor"),AND(AB358="Muy Alta",AD358="Leve"),AND(AB358="Muy Alta",AD358="Menor"),AND(AB358="Muy Alta",AD358="Moderado"),AND(AB358="Muy Alta",AD358="Mayor")),"Alto",IF(OR(AND(AB358="Muy Baja",AD358="Catastrófico"),AND(AB358="Baja",AD358="Catastrófico"),AND(AB358="Media",AD358="Catastrófico"),AND(AB358="Alta",AD358="Catastrófico"),AND(AB358="Muy Alta",AD358="Catastrófico")),"Extremo","")))),"")</f>
        <v/>
      </c>
      <c r="AG358" s="124"/>
      <c r="AH358" s="148"/>
      <c r="AI358" s="132"/>
      <c r="AJ358" s="132"/>
      <c r="AK358" s="132"/>
      <c r="AL358" s="132"/>
      <c r="AM358" s="132"/>
      <c r="AN358" s="132"/>
      <c r="AO358" s="257"/>
    </row>
    <row r="359" spans="1:41" hidden="1" x14ac:dyDescent="0.3">
      <c r="A359" s="297"/>
      <c r="B359" s="297"/>
      <c r="C359" s="246"/>
      <c r="D359" s="247"/>
      <c r="E359" s="250"/>
      <c r="F359" s="296"/>
      <c r="G359" s="257"/>
      <c r="H359" s="292"/>
      <c r="I359" s="257"/>
      <c r="J359" s="295"/>
      <c r="K359" s="261"/>
      <c r="L359" s="262"/>
      <c r="M359" s="263"/>
      <c r="N359" s="262">
        <f>IF(NOT(ISERROR(MATCH(M359,_xlfn.ANCHORARRAY(#REF!),0))),#REF!&amp;"Por favor no seleccionar los criterios de impacto",M359)</f>
        <v>0</v>
      </c>
      <c r="O359" s="261"/>
      <c r="P359" s="262"/>
      <c r="Q359" s="264"/>
      <c r="R359" s="119">
        <v>6</v>
      </c>
      <c r="S359" s="122"/>
      <c r="T359" s="123" t="str">
        <f t="shared" si="523"/>
        <v/>
      </c>
      <c r="U359" s="124"/>
      <c r="V359" s="124"/>
      <c r="W359" s="125" t="str">
        <f t="shared" si="522"/>
        <v/>
      </c>
      <c r="X359" s="124"/>
      <c r="Y359" s="124"/>
      <c r="Z359" s="124"/>
      <c r="AA359" s="126" t="str">
        <f t="shared" si="524"/>
        <v/>
      </c>
      <c r="AB359" s="127" t="str">
        <f t="shared" si="518"/>
        <v/>
      </c>
      <c r="AC359" s="125" t="str">
        <f t="shared" si="519"/>
        <v/>
      </c>
      <c r="AD359" s="127" t="str">
        <f t="shared" si="520"/>
        <v/>
      </c>
      <c r="AE359" s="125" t="str">
        <f t="shared" si="525"/>
        <v/>
      </c>
      <c r="AF359" s="128" t="str">
        <f t="shared" si="526"/>
        <v/>
      </c>
      <c r="AG359" s="124"/>
      <c r="AH359" s="148"/>
      <c r="AI359" s="132"/>
      <c r="AJ359" s="132"/>
      <c r="AK359" s="132"/>
      <c r="AL359" s="132"/>
      <c r="AM359" s="132"/>
      <c r="AN359" s="132"/>
      <c r="AO359" s="257"/>
    </row>
    <row r="360" spans="1:41" hidden="1" x14ac:dyDescent="0.3">
      <c r="A360" s="297"/>
      <c r="B360" s="297"/>
      <c r="C360" s="244">
        <v>78</v>
      </c>
      <c r="D360" s="247"/>
      <c r="E360" s="248"/>
      <c r="F360" s="296"/>
      <c r="G360" s="257"/>
      <c r="H360" s="292"/>
      <c r="I360" s="257"/>
      <c r="J360" s="295"/>
      <c r="K360" s="261" t="str">
        <f t="shared" ref="K360" si="527">IF(J360&lt;=0,"",IF(J360&lt;=2,"Muy Baja",IF(J360&lt;=24,"Baja",IF(J360&lt;=500,"Media",IF(J360&lt;=5000,"Alta","Muy Alta")))))</f>
        <v/>
      </c>
      <c r="L360" s="262" t="str">
        <f>IF(K360="","",IF(K360="Muy Baja",0.2,IF(K360="Baja",0.4,IF(K360="Media",0.6,IF(K360="Alta",0.8,IF(K360="Muy Alta",1,))))))</f>
        <v/>
      </c>
      <c r="M360" s="263"/>
      <c r="N360" s="262">
        <f>IF(NOT(ISERROR(MATCH(M360,'Tabla Impacto'!$B$221:$B$223,0))),'Tabla Impacto'!$F$223&amp;"Por favor no seleccionar los criterios de impacto(Afectación Económica o presupuestal y Pérdida Reputacional)",M360)</f>
        <v>0</v>
      </c>
      <c r="O360" s="261" t="str">
        <f>IF(OR(N360='Tabla Impacto'!$C$11,N360='Tabla Impacto'!$D$11),"Leve",IF(OR(N360='Tabla Impacto'!$C$12,N360='Tabla Impacto'!$D$12),"Menor",IF(OR(N360='Tabla Impacto'!$C$13,N360='Tabla Impacto'!$D$13),"Moderado",IF(OR(N360='Tabla Impacto'!$C$14,N360='Tabla Impacto'!$D$14),"Mayor",IF(OR(N360='Tabla Impacto'!$C$15,N360='Tabla Impacto'!$D$15),"Catastrófico","")))))</f>
        <v/>
      </c>
      <c r="P360" s="262" t="str">
        <f>IF(O360="","",IF(O360="Leve",0.2,IF(O360="Menor",0.4,IF(O360="Moderado",0.6,IF(O360="Mayor",0.8,IF(O360="Catastrófico",1,))))))</f>
        <v/>
      </c>
      <c r="Q360" s="264" t="str">
        <f>IF(OR(AND(K360="Muy Baja",O360="Leve"),AND(K360="Muy Baja",O360="Menor"),AND(K360="Baja",O360="Leve")),"Bajo",IF(OR(AND(K360="Muy baja",O360="Moderado"),AND(K360="Baja",O360="Menor"),AND(K360="Baja",O360="Moderado"),AND(K360="Media",O360="Leve"),AND(K360="Media",O360="Menor"),AND(K360="Media",O360="Moderado"),AND(K360="Alta",O360="Leve"),AND(K360="Alta",O360="Menor")),"Moderado",IF(OR(AND(K360="Muy Baja",O360="Mayor"),AND(K360="Baja",O360="Mayor"),AND(K360="Media",O360="Mayor"),AND(K360="Alta",O360="Moderado"),AND(K360="Alta",O360="Mayor"),AND(K360="Muy Alta",O360="Leve"),AND(K360="Muy Alta",O360="Menor"),AND(K360="Muy Alta",O360="Moderado"),AND(K360="Muy Alta",O360="Mayor")),"Alto",IF(OR(AND(K360="Muy Baja",O360="Catastrófico"),AND(K360="Baja",O360="Catastrófico"),AND(K360="Media",O360="Catastrófico"),AND(K360="Alta",O360="Catastrófico"),AND(K360="Muy Alta",O360="Catastrófico")),"Extremo",""))))</f>
        <v/>
      </c>
      <c r="R360" s="119">
        <v>1</v>
      </c>
      <c r="S360" s="122"/>
      <c r="T360" s="123" t="str">
        <f>IF(OR(U360="Preventivo",U360="Detectivo"),"Probabilidad",IF(U360="Correctivo","Impacto",""))</f>
        <v/>
      </c>
      <c r="U360" s="124"/>
      <c r="V360" s="124"/>
      <c r="W360" s="125" t="str">
        <f>IF(AND(U360="Preventivo",V360="Automático"),"50%",IF(AND(U360="Preventivo",V360="Manual"),"40%",IF(AND(U360="Detectivo",V360="Automático"),"40%",IF(AND(U360="Detectivo",V360="Manual"),"30%",IF(AND(U360="Correctivo",V360="Automático"),"35%",IF(AND(U360="Correctivo",V360="Manual"),"25%",""))))))</f>
        <v/>
      </c>
      <c r="X360" s="124"/>
      <c r="Y360" s="124"/>
      <c r="Z360" s="124"/>
      <c r="AA360" s="126" t="str">
        <f>IFERROR(IF(T360="Probabilidad",(L360-(+L360*W360)),IF(T360="Impacto",L360,"")),"")</f>
        <v/>
      </c>
      <c r="AB360" s="127" t="str">
        <f>IFERROR(IF(AA360="","",IF(AA360&lt;=0.2,"Muy Baja",IF(AA360&lt;=0.4,"Baja",IF(AA360&lt;=0.6,"Media",IF(AA360&lt;=0.8,"Alta","Muy Alta"))))),"")</f>
        <v/>
      </c>
      <c r="AC360" s="125" t="str">
        <f>+AA360</f>
        <v/>
      </c>
      <c r="AD360" s="127" t="str">
        <f>IFERROR(IF(AE360="","",IF(AE360&lt;=0.2,"Leve",IF(AE360&lt;=0.4,"Menor",IF(AE360&lt;=0.6,"Moderado",IF(AE360&lt;=0.8,"Mayor","Catastrófico"))))),"")</f>
        <v/>
      </c>
      <c r="AE360" s="125" t="str">
        <f>IFERROR(IF(T360="Impacto",(P360-(+P360*W360)),IF(T360="Probabilidad",P360,"")),"")</f>
        <v/>
      </c>
      <c r="AF360" s="128" t="str">
        <f>IFERROR(IF(OR(AND(AB360="Muy Baja",AD360="Leve"),AND(AB360="Muy Baja",AD360="Menor"),AND(AB360="Baja",AD360="Leve")),"Bajo",IF(OR(AND(AB360="Muy baja",AD360="Moderado"),AND(AB360="Baja",AD360="Menor"),AND(AB360="Baja",AD360="Moderado"),AND(AB360="Media",AD360="Leve"),AND(AB360="Media",AD360="Menor"),AND(AB360="Media",AD360="Moderado"),AND(AB360="Alta",AD360="Leve"),AND(AB360="Alta",AD360="Menor")),"Moderado",IF(OR(AND(AB360="Muy Baja",AD360="Mayor"),AND(AB360="Baja",AD360="Mayor"),AND(AB360="Media",AD360="Mayor"),AND(AB360="Alta",AD360="Moderado"),AND(AB360="Alta",AD360="Mayor"),AND(AB360="Muy Alta",AD360="Leve"),AND(AB360="Muy Alta",AD360="Menor"),AND(AB360="Muy Alta",AD360="Moderado"),AND(AB360="Muy Alta",AD360="Mayor")),"Alto",IF(OR(AND(AB360="Muy Baja",AD360="Catastrófico"),AND(AB360="Baja",AD360="Catastrófico"),AND(AB360="Media",AD360="Catastrófico"),AND(AB360="Alta",AD360="Catastrófico"),AND(AB360="Muy Alta",AD360="Catastrófico")),"Extremo","")))),"")</f>
        <v/>
      </c>
      <c r="AG360" s="124"/>
      <c r="AH360" s="148"/>
      <c r="AI360" s="173"/>
      <c r="AJ360" s="174"/>
      <c r="AK360" s="176"/>
      <c r="AL360" s="132"/>
      <c r="AM360" s="132"/>
      <c r="AN360" s="132"/>
      <c r="AO360" s="257"/>
    </row>
    <row r="361" spans="1:41" hidden="1" x14ac:dyDescent="0.3">
      <c r="A361" s="297"/>
      <c r="B361" s="297"/>
      <c r="C361" s="245"/>
      <c r="D361" s="247"/>
      <c r="E361" s="249"/>
      <c r="F361" s="296"/>
      <c r="G361" s="257"/>
      <c r="H361" s="292"/>
      <c r="I361" s="257"/>
      <c r="J361" s="295"/>
      <c r="K361" s="261"/>
      <c r="L361" s="262"/>
      <c r="M361" s="263"/>
      <c r="N361" s="262">
        <f>IF(NOT(ISERROR(MATCH(M361,_xlfn.ANCHORARRAY(#REF!),0))),#REF!&amp;"Por favor no seleccionar los criterios de impacto",M361)</f>
        <v>0</v>
      </c>
      <c r="O361" s="261"/>
      <c r="P361" s="262"/>
      <c r="Q361" s="264"/>
      <c r="R361" s="119">
        <v>2</v>
      </c>
      <c r="S361" s="122"/>
      <c r="T361" s="123" t="str">
        <f>IF(OR(U361="Preventivo",U361="Detectivo"),"Probabilidad",IF(U361="Correctivo","Impacto",""))</f>
        <v/>
      </c>
      <c r="U361" s="124"/>
      <c r="V361" s="124"/>
      <c r="W361" s="125" t="str">
        <f>IF(AND(U361="Preventivo",V361="Automático"),"50%",IF(AND(U361="Preventivo",V361="Manual"),"40%",IF(AND(U361="Detectivo",V361="Automático"),"40%",IF(AND(U361="Detectivo",V361="Manual"),"30%",IF(AND(U361="Correctivo",V361="Automático"),"35%",IF(AND(U361="Correctivo",V361="Manual"),"25%",""))))))</f>
        <v/>
      </c>
      <c r="X361" s="124"/>
      <c r="Y361" s="124"/>
      <c r="Z361" s="124"/>
      <c r="AA361" s="126" t="str">
        <f>IFERROR(IF(AND(T360="Probabilidad",T361="Probabilidad"),(AC360-(+AC360*W361)),IF(T361="Probabilidad",(L360-(+L360*W361)),IF(T361="Impacto",AC360,""))),"")</f>
        <v/>
      </c>
      <c r="AB361" s="127" t="str">
        <f t="shared" ref="AB361:AB365" si="528">IFERROR(IF(AA361="","",IF(AA361&lt;=0.2,"Muy Baja",IF(AA361&lt;=0.4,"Baja",IF(AA361&lt;=0.6,"Media",IF(AA361&lt;=0.8,"Alta","Muy Alta"))))),"")</f>
        <v/>
      </c>
      <c r="AC361" s="125" t="str">
        <f t="shared" ref="AC361:AC365" si="529">+AA361</f>
        <v/>
      </c>
      <c r="AD361" s="127" t="str">
        <f t="shared" ref="AD361:AD365" si="530">IFERROR(IF(AE361="","",IF(AE361&lt;=0.2,"Leve",IF(AE361&lt;=0.4,"Menor",IF(AE361&lt;=0.6,"Moderado",IF(AE361&lt;=0.8,"Mayor","Catastrófico"))))),"")</f>
        <v/>
      </c>
      <c r="AE361" s="125" t="str">
        <f>IFERROR(IF(AND(T360="Impacto",T361="Impacto"),(#REF!-(+#REF!*W361)),IF(T361="Impacto",($P$72-(+$P$72*W361)),IF(T361="Probabilidad",#REF!,""))),"")</f>
        <v/>
      </c>
      <c r="AF361" s="128" t="str">
        <f t="shared" ref="AF361:AF362" si="531">IFERROR(IF(OR(AND(AB361="Muy Baja",AD361="Leve"),AND(AB361="Muy Baja",AD361="Menor"),AND(AB361="Baja",AD361="Leve")),"Bajo",IF(OR(AND(AB361="Muy baja",AD361="Moderado"),AND(AB361="Baja",AD361="Menor"),AND(AB361="Baja",AD361="Moderado"),AND(AB361="Media",AD361="Leve"),AND(AB361="Media",AD361="Menor"),AND(AB361="Media",AD361="Moderado"),AND(AB361="Alta",AD361="Leve"),AND(AB361="Alta",AD361="Menor")),"Moderado",IF(OR(AND(AB361="Muy Baja",AD361="Mayor"),AND(AB361="Baja",AD361="Mayor"),AND(AB361="Media",AD361="Mayor"),AND(AB361="Alta",AD361="Moderado"),AND(AB361="Alta",AD361="Mayor"),AND(AB361="Muy Alta",AD361="Leve"),AND(AB361="Muy Alta",AD361="Menor"),AND(AB361="Muy Alta",AD361="Moderado"),AND(AB361="Muy Alta",AD361="Mayor")),"Alto",IF(OR(AND(AB361="Muy Baja",AD361="Catastrófico"),AND(AB361="Baja",AD361="Catastrófico"),AND(AB361="Media",AD361="Catastrófico"),AND(AB361="Alta",AD361="Catastrófico"),AND(AB361="Muy Alta",AD361="Catastrófico")),"Extremo","")))),"")</f>
        <v/>
      </c>
      <c r="AG361" s="124"/>
      <c r="AH361" s="148"/>
      <c r="AI361" s="173"/>
      <c r="AJ361" s="174"/>
      <c r="AK361" s="176"/>
      <c r="AL361" s="132"/>
      <c r="AM361" s="132"/>
      <c r="AN361" s="132"/>
      <c r="AO361" s="257"/>
    </row>
    <row r="362" spans="1:41" hidden="1" x14ac:dyDescent="0.3">
      <c r="A362" s="297"/>
      <c r="B362" s="297"/>
      <c r="C362" s="245"/>
      <c r="D362" s="247"/>
      <c r="E362" s="249"/>
      <c r="F362" s="296"/>
      <c r="G362" s="257"/>
      <c r="H362" s="292"/>
      <c r="I362" s="257"/>
      <c r="J362" s="295"/>
      <c r="K362" s="261"/>
      <c r="L362" s="262"/>
      <c r="M362" s="263"/>
      <c r="N362" s="262">
        <f>IF(NOT(ISERROR(MATCH(M362,_xlfn.ANCHORARRAY(#REF!),0))),L366&amp;"Por favor no seleccionar los criterios de impacto",M362)</f>
        <v>0</v>
      </c>
      <c r="O362" s="261"/>
      <c r="P362" s="262"/>
      <c r="Q362" s="264"/>
      <c r="R362" s="119">
        <v>3</v>
      </c>
      <c r="S362" s="130"/>
      <c r="T362" s="123" t="str">
        <f>IF(OR(U362="Preventivo",U362="Detectivo"),"Probabilidad",IF(U362="Correctivo","Impacto",""))</f>
        <v/>
      </c>
      <c r="U362" s="124"/>
      <c r="V362" s="124"/>
      <c r="W362" s="125" t="str">
        <f t="shared" ref="W362:W365" si="532">IF(AND(U362="Preventivo",V362="Automático"),"50%",IF(AND(U362="Preventivo",V362="Manual"),"40%",IF(AND(U362="Detectivo",V362="Automático"),"40%",IF(AND(U362="Detectivo",V362="Manual"),"30%",IF(AND(U362="Correctivo",V362="Automático"),"35%",IF(AND(U362="Correctivo",V362="Manual"),"25%",""))))))</f>
        <v/>
      </c>
      <c r="X362" s="124"/>
      <c r="Y362" s="124"/>
      <c r="Z362" s="124"/>
      <c r="AA362" s="126" t="str">
        <f>IFERROR(IF(AND(T361="Probabilidad",T362="Probabilidad"),(AC361-(+AC361*W362)),IF(AND(T361="Impacto",T362="Probabilidad"),(AC360-(+AC360*W362)),IF(T362="Impacto",AC361,""))),"")</f>
        <v/>
      </c>
      <c r="AB362" s="127" t="str">
        <f t="shared" si="528"/>
        <v/>
      </c>
      <c r="AC362" s="125" t="str">
        <f t="shared" si="529"/>
        <v/>
      </c>
      <c r="AD362" s="127" t="str">
        <f t="shared" si="530"/>
        <v/>
      </c>
      <c r="AE362" s="125" t="str">
        <f>IFERROR(IF(AND(T361="Impacto",T362="Impacto"),(AE361-(+AE361*W362)),IF(AND(T361="Probabilidad",T362="Impacto"),(AE360-(+AE360*W362)),IF(T362="Probabilidad",AE361,""))),"")</f>
        <v/>
      </c>
      <c r="AF362" s="128" t="str">
        <f t="shared" si="531"/>
        <v/>
      </c>
      <c r="AG362" s="124"/>
      <c r="AH362" s="148"/>
      <c r="AI362" s="132"/>
      <c r="AJ362" s="132"/>
      <c r="AK362" s="132"/>
      <c r="AL362" s="132"/>
      <c r="AM362" s="132"/>
      <c r="AN362" s="132"/>
      <c r="AO362" s="257"/>
    </row>
    <row r="363" spans="1:41" hidden="1" x14ac:dyDescent="0.3">
      <c r="A363" s="297"/>
      <c r="B363" s="297"/>
      <c r="C363" s="245"/>
      <c r="D363" s="247"/>
      <c r="E363" s="249"/>
      <c r="F363" s="296"/>
      <c r="G363" s="257"/>
      <c r="H363" s="292"/>
      <c r="I363" s="257"/>
      <c r="J363" s="295"/>
      <c r="K363" s="261"/>
      <c r="L363" s="262"/>
      <c r="M363" s="263"/>
      <c r="N363" s="262">
        <f>IF(NOT(ISERROR(MATCH(M363,_xlfn.ANCHORARRAY(#REF!),0))),L367&amp;"Por favor no seleccionar los criterios de impacto",M363)</f>
        <v>0</v>
      </c>
      <c r="O363" s="261"/>
      <c r="P363" s="262"/>
      <c r="Q363" s="264"/>
      <c r="R363" s="119">
        <v>4</v>
      </c>
      <c r="S363" s="122"/>
      <c r="T363" s="123" t="str">
        <f t="shared" ref="T363:T365" si="533">IF(OR(U363="Preventivo",U363="Detectivo"),"Probabilidad",IF(U363="Correctivo","Impacto",""))</f>
        <v/>
      </c>
      <c r="U363" s="124"/>
      <c r="V363" s="124"/>
      <c r="W363" s="125" t="str">
        <f t="shared" si="532"/>
        <v/>
      </c>
      <c r="X363" s="124"/>
      <c r="Y363" s="124"/>
      <c r="Z363" s="124"/>
      <c r="AA363" s="126" t="str">
        <f t="shared" ref="AA363:AA365" si="534">IFERROR(IF(AND(T362="Probabilidad",T363="Probabilidad"),(AC362-(+AC362*W363)),IF(AND(T362="Impacto",T363="Probabilidad"),(AC361-(+AC361*W363)),IF(T363="Impacto",AC362,""))),"")</f>
        <v/>
      </c>
      <c r="AB363" s="127" t="str">
        <f t="shared" si="528"/>
        <v/>
      </c>
      <c r="AC363" s="125" t="str">
        <f t="shared" si="529"/>
        <v/>
      </c>
      <c r="AD363" s="127" t="str">
        <f t="shared" si="530"/>
        <v/>
      </c>
      <c r="AE363" s="125" t="str">
        <f t="shared" ref="AE363:AE365" si="535">IFERROR(IF(AND(T362="Impacto",T363="Impacto"),(AE362-(+AE362*W363)),IF(AND(T362="Probabilidad",T363="Impacto"),(AE361-(+AE361*W363)),IF(T363="Probabilidad",AE362,""))),"")</f>
        <v/>
      </c>
      <c r="AF363" s="128" t="str">
        <f>IFERROR(IF(OR(AND(AB363="Muy Baja",AD363="Leve"),AND(AB363="Muy Baja",AD363="Menor"),AND(AB363="Baja",AD363="Leve")),"Bajo",IF(OR(AND(AB363="Muy baja",AD363="Moderado"),AND(AB363="Baja",AD363="Menor"),AND(AB363="Baja",AD363="Moderado"),AND(AB363="Media",AD363="Leve"),AND(AB363="Media",AD363="Menor"),AND(AB363="Media",AD363="Moderado"),AND(AB363="Alta",AD363="Leve"),AND(AB363="Alta",AD363="Menor")),"Moderado",IF(OR(AND(AB363="Muy Baja",AD363="Mayor"),AND(AB363="Baja",AD363="Mayor"),AND(AB363="Media",AD363="Mayor"),AND(AB363="Alta",AD363="Moderado"),AND(AB363="Alta",AD363="Mayor"),AND(AB363="Muy Alta",AD363="Leve"),AND(AB363="Muy Alta",AD363="Menor"),AND(AB363="Muy Alta",AD363="Moderado"),AND(AB363="Muy Alta",AD363="Mayor")),"Alto",IF(OR(AND(AB363="Muy Baja",AD363="Catastrófico"),AND(AB363="Baja",AD363="Catastrófico"),AND(AB363="Media",AD363="Catastrófico"),AND(AB363="Alta",AD363="Catastrófico"),AND(AB363="Muy Alta",AD363="Catastrófico")),"Extremo","")))),"")</f>
        <v/>
      </c>
      <c r="AG363" s="124"/>
      <c r="AH363" s="148"/>
      <c r="AI363" s="132"/>
      <c r="AJ363" s="132"/>
      <c r="AK363" s="132"/>
      <c r="AL363" s="132"/>
      <c r="AM363" s="132"/>
      <c r="AN363" s="132"/>
      <c r="AO363" s="257"/>
    </row>
    <row r="364" spans="1:41" hidden="1" x14ac:dyDescent="0.3">
      <c r="A364" s="297"/>
      <c r="B364" s="297"/>
      <c r="C364" s="245"/>
      <c r="D364" s="247"/>
      <c r="E364" s="249"/>
      <c r="F364" s="296"/>
      <c r="G364" s="257"/>
      <c r="H364" s="292"/>
      <c r="I364" s="257"/>
      <c r="J364" s="295"/>
      <c r="K364" s="261"/>
      <c r="L364" s="262"/>
      <c r="M364" s="263"/>
      <c r="N364" s="262">
        <f>IF(NOT(ISERROR(MATCH(M364,_xlfn.ANCHORARRAY(H366),0))),L368&amp;"Por favor no seleccionar los criterios de impacto",M364)</f>
        <v>0</v>
      </c>
      <c r="O364" s="261"/>
      <c r="P364" s="262"/>
      <c r="Q364" s="264"/>
      <c r="R364" s="119">
        <v>5</v>
      </c>
      <c r="S364" s="122"/>
      <c r="T364" s="123" t="str">
        <f t="shared" si="533"/>
        <v/>
      </c>
      <c r="U364" s="124"/>
      <c r="V364" s="124"/>
      <c r="W364" s="125" t="str">
        <f t="shared" si="532"/>
        <v/>
      </c>
      <c r="X364" s="124"/>
      <c r="Y364" s="124"/>
      <c r="Z364" s="124"/>
      <c r="AA364" s="126" t="str">
        <f t="shared" si="534"/>
        <v/>
      </c>
      <c r="AB364" s="127" t="str">
        <f t="shared" si="528"/>
        <v/>
      </c>
      <c r="AC364" s="125" t="str">
        <f t="shared" si="529"/>
        <v/>
      </c>
      <c r="AD364" s="127" t="str">
        <f t="shared" si="530"/>
        <v/>
      </c>
      <c r="AE364" s="125" t="str">
        <f t="shared" si="535"/>
        <v/>
      </c>
      <c r="AF364" s="128" t="str">
        <f t="shared" ref="AF364:AF365" si="536">IFERROR(IF(OR(AND(AB364="Muy Baja",AD364="Leve"),AND(AB364="Muy Baja",AD364="Menor"),AND(AB364="Baja",AD364="Leve")),"Bajo",IF(OR(AND(AB364="Muy baja",AD364="Moderado"),AND(AB364="Baja",AD364="Menor"),AND(AB364="Baja",AD364="Moderado"),AND(AB364="Media",AD364="Leve"),AND(AB364="Media",AD364="Menor"),AND(AB364="Media",AD364="Moderado"),AND(AB364="Alta",AD364="Leve"),AND(AB364="Alta",AD364="Menor")),"Moderado",IF(OR(AND(AB364="Muy Baja",AD364="Mayor"),AND(AB364="Baja",AD364="Mayor"),AND(AB364="Media",AD364="Mayor"),AND(AB364="Alta",AD364="Moderado"),AND(AB364="Alta",AD364="Mayor"),AND(AB364="Muy Alta",AD364="Leve"),AND(AB364="Muy Alta",AD364="Menor"),AND(AB364="Muy Alta",AD364="Moderado"),AND(AB364="Muy Alta",AD364="Mayor")),"Alto",IF(OR(AND(AB364="Muy Baja",AD364="Catastrófico"),AND(AB364="Baja",AD364="Catastrófico"),AND(AB364="Media",AD364="Catastrófico"),AND(AB364="Alta",AD364="Catastrófico"),AND(AB364="Muy Alta",AD364="Catastrófico")),"Extremo","")))),"")</f>
        <v/>
      </c>
      <c r="AG364" s="124"/>
      <c r="AH364" s="148"/>
      <c r="AI364" s="132"/>
      <c r="AJ364" s="132"/>
      <c r="AK364" s="132"/>
      <c r="AL364" s="132"/>
      <c r="AM364" s="132"/>
      <c r="AN364" s="132"/>
      <c r="AO364" s="257"/>
    </row>
    <row r="365" spans="1:41" hidden="1" x14ac:dyDescent="0.3">
      <c r="A365" s="297"/>
      <c r="B365" s="297"/>
      <c r="C365" s="246"/>
      <c r="D365" s="247"/>
      <c r="E365" s="250"/>
      <c r="F365" s="296"/>
      <c r="G365" s="257"/>
      <c r="H365" s="292"/>
      <c r="I365" s="257"/>
      <c r="J365" s="295"/>
      <c r="K365" s="261"/>
      <c r="L365" s="262"/>
      <c r="M365" s="263"/>
      <c r="N365" s="262">
        <f>IF(NOT(ISERROR(MATCH(M365,_xlfn.ANCHORARRAY(H367),0))),L369&amp;"Por favor no seleccionar los criterios de impacto",M365)</f>
        <v>0</v>
      </c>
      <c r="O365" s="261"/>
      <c r="P365" s="262"/>
      <c r="Q365" s="264"/>
      <c r="R365" s="119">
        <v>6</v>
      </c>
      <c r="S365" s="122"/>
      <c r="T365" s="123" t="str">
        <f t="shared" si="533"/>
        <v/>
      </c>
      <c r="U365" s="124"/>
      <c r="V365" s="124"/>
      <c r="W365" s="125" t="str">
        <f t="shared" si="532"/>
        <v/>
      </c>
      <c r="X365" s="124"/>
      <c r="Y365" s="124"/>
      <c r="Z365" s="124"/>
      <c r="AA365" s="126" t="str">
        <f t="shared" si="534"/>
        <v/>
      </c>
      <c r="AB365" s="127" t="str">
        <f t="shared" si="528"/>
        <v/>
      </c>
      <c r="AC365" s="125" t="str">
        <f t="shared" si="529"/>
        <v/>
      </c>
      <c r="AD365" s="127" t="str">
        <f t="shared" si="530"/>
        <v/>
      </c>
      <c r="AE365" s="125" t="str">
        <f t="shared" si="535"/>
        <v/>
      </c>
      <c r="AF365" s="128" t="str">
        <f t="shared" si="536"/>
        <v/>
      </c>
      <c r="AG365" s="124"/>
      <c r="AH365" s="148"/>
      <c r="AI365" s="132"/>
      <c r="AJ365" s="132"/>
      <c r="AK365" s="132"/>
      <c r="AL365" s="132"/>
      <c r="AM365" s="132"/>
      <c r="AN365" s="132"/>
      <c r="AO365" s="257"/>
    </row>
    <row r="366" spans="1:41" hidden="1" x14ac:dyDescent="0.3">
      <c r="A366" s="297"/>
      <c r="B366" s="297"/>
      <c r="C366" s="244">
        <v>80</v>
      </c>
      <c r="D366" s="247"/>
      <c r="E366" s="248"/>
      <c r="F366" s="296"/>
      <c r="G366" s="257"/>
      <c r="H366" s="292"/>
      <c r="I366" s="257"/>
      <c r="J366" s="295"/>
      <c r="K366" s="261" t="str">
        <f t="shared" ref="K366" si="537">IF(J366&lt;=0,"",IF(J366&lt;=2,"Muy Baja",IF(J366&lt;=24,"Baja",IF(J366&lt;=500,"Media",IF(J366&lt;=5000,"Alta","Muy Alta")))))</f>
        <v/>
      </c>
      <c r="L366" s="262" t="str">
        <f>IF(K366="","",IF(K366="Muy Baja",0.2,IF(K366="Baja",0.4,IF(K366="Media",0.6,IF(K366="Alta",0.8,IF(K366="Muy Alta",1,))))))</f>
        <v/>
      </c>
      <c r="M366" s="263"/>
      <c r="N366" s="262">
        <f>IF(NOT(ISERROR(MATCH(M366,'Tabla Impacto'!$B$221:$B$223,0))),'Tabla Impacto'!$F$223&amp;"Por favor no seleccionar los criterios de impacto(Afectación Económica o presupuestal y Pérdida Reputacional)",M366)</f>
        <v>0</v>
      </c>
      <c r="O366" s="261" t="str">
        <f>IF(OR(N366='Tabla Impacto'!$C$11,N366='Tabla Impacto'!$D$11),"Leve",IF(OR(N366='Tabla Impacto'!$C$12,N366='Tabla Impacto'!$D$12),"Menor",IF(OR(N366='Tabla Impacto'!$C$13,N366='Tabla Impacto'!$D$13),"Moderado",IF(OR(N366='Tabla Impacto'!$C$14,N366='Tabla Impacto'!$D$14),"Mayor",IF(OR(N366='Tabla Impacto'!$C$15,N366='Tabla Impacto'!$D$15),"Catastrófico","")))))</f>
        <v/>
      </c>
      <c r="P366" s="262" t="str">
        <f>IF(O366="","",IF(O366="Leve",0.2,IF(O366="Menor",0.4,IF(O366="Moderado",0.6,IF(O366="Mayor",0.8,IF(O366="Catastrófico",1,))))))</f>
        <v/>
      </c>
      <c r="Q366" s="264" t="str">
        <f>IF(OR(AND(K366="Muy Baja",O366="Leve"),AND(K366="Muy Baja",O366="Menor"),AND(K366="Baja",O366="Leve")),"Bajo",IF(OR(AND(K366="Muy baja",O366="Moderado"),AND(K366="Baja",O366="Menor"),AND(K366="Baja",O366="Moderado"),AND(K366="Media",O366="Leve"),AND(K366="Media",O366="Menor"),AND(K366="Media",O366="Moderado"),AND(K366="Alta",O366="Leve"),AND(K366="Alta",O366="Menor")),"Moderado",IF(OR(AND(K366="Muy Baja",O366="Mayor"),AND(K366="Baja",O366="Mayor"),AND(K366="Media",O366="Mayor"),AND(K366="Alta",O366="Moderado"),AND(K366="Alta",O366="Mayor"),AND(K366="Muy Alta",O366="Leve"),AND(K366="Muy Alta",O366="Menor"),AND(K366="Muy Alta",O366="Moderado"),AND(K366="Muy Alta",O366="Mayor")),"Alto",IF(OR(AND(K366="Muy Baja",O366="Catastrófico"),AND(K366="Baja",O366="Catastrófico"),AND(K366="Media",O366="Catastrófico"),AND(K366="Alta",O366="Catastrófico"),AND(K366="Muy Alta",O366="Catastrófico")),"Extremo",""))))</f>
        <v/>
      </c>
      <c r="R366" s="119">
        <v>1</v>
      </c>
      <c r="S366" s="122"/>
      <c r="T366" s="123" t="str">
        <f>IF(OR(U366="Preventivo",U366="Detectivo"),"Probabilidad",IF(U366="Correctivo","Impacto",""))</f>
        <v/>
      </c>
      <c r="U366" s="124"/>
      <c r="V366" s="124"/>
      <c r="W366" s="125" t="str">
        <f>IF(AND(U366="Preventivo",V366="Automático"),"50%",IF(AND(U366="Preventivo",V366="Manual"),"40%",IF(AND(U366="Detectivo",V366="Automático"),"40%",IF(AND(U366="Detectivo",V366="Manual"),"30%",IF(AND(U366="Correctivo",V366="Automático"),"35%",IF(AND(U366="Correctivo",V366="Manual"),"25%",""))))))</f>
        <v/>
      </c>
      <c r="X366" s="124"/>
      <c r="Y366" s="124"/>
      <c r="Z366" s="124"/>
      <c r="AA366" s="126" t="str">
        <f>IFERROR(IF(T366="Probabilidad",(L366-(+L366*W366)),IF(T366="Impacto",L366,"")),"")</f>
        <v/>
      </c>
      <c r="AB366" s="127" t="str">
        <f>IFERROR(IF(AA366="","",IF(AA366&lt;=0.2,"Muy Baja",IF(AA366&lt;=0.4,"Baja",IF(AA366&lt;=0.6,"Media",IF(AA366&lt;=0.8,"Alta","Muy Alta"))))),"")</f>
        <v/>
      </c>
      <c r="AC366" s="125" t="str">
        <f>+AA366</f>
        <v/>
      </c>
      <c r="AD366" s="127" t="str">
        <f>IFERROR(IF(AE366="","",IF(AE366&lt;=0.2,"Leve",IF(AE366&lt;=0.4,"Menor",IF(AE366&lt;=0.6,"Moderado",IF(AE366&lt;=0.8,"Mayor","Catastrófico"))))),"")</f>
        <v/>
      </c>
      <c r="AE366" s="125" t="str">
        <f>IFERROR(IF(T366="Impacto",(P366-(+P366*W366)),IF(T366="Probabilidad",P366,"")),"")</f>
        <v/>
      </c>
      <c r="AF366" s="128" t="str">
        <f>IFERROR(IF(OR(AND(AB366="Muy Baja",AD366="Leve"),AND(AB366="Muy Baja",AD366="Menor"),AND(AB366="Baja",AD366="Leve")),"Bajo",IF(OR(AND(AB366="Muy baja",AD366="Moderado"),AND(AB366="Baja",AD366="Menor"),AND(AB366="Baja",AD366="Moderado"),AND(AB366="Media",AD366="Leve"),AND(AB366="Media",AD366="Menor"),AND(AB366="Media",AD366="Moderado"),AND(AB366="Alta",AD366="Leve"),AND(AB366="Alta",AD366="Menor")),"Moderado",IF(OR(AND(AB366="Muy Baja",AD366="Mayor"),AND(AB366="Baja",AD366="Mayor"),AND(AB366="Media",AD366="Mayor"),AND(AB366="Alta",AD366="Moderado"),AND(AB366="Alta",AD366="Mayor"),AND(AB366="Muy Alta",AD366="Leve"),AND(AB366="Muy Alta",AD366="Menor"),AND(AB366="Muy Alta",AD366="Moderado"),AND(AB366="Muy Alta",AD366="Mayor")),"Alto",IF(OR(AND(AB366="Muy Baja",AD366="Catastrófico"),AND(AB366="Baja",AD366="Catastrófico"),AND(AB366="Media",AD366="Catastrófico"),AND(AB366="Alta",AD366="Catastrófico"),AND(AB366="Muy Alta",AD366="Catastrófico")),"Extremo","")))),"")</f>
        <v/>
      </c>
      <c r="AG366" s="124"/>
      <c r="AH366" s="148"/>
      <c r="AI366" s="174"/>
      <c r="AJ366" s="174"/>
      <c r="AK366" s="174"/>
      <c r="AL366" s="132"/>
      <c r="AM366" s="132"/>
      <c r="AN366" s="132"/>
      <c r="AO366" s="257"/>
    </row>
    <row r="367" spans="1:41" hidden="1" x14ac:dyDescent="0.3">
      <c r="A367" s="297"/>
      <c r="B367" s="297"/>
      <c r="C367" s="245"/>
      <c r="D367" s="247"/>
      <c r="E367" s="249"/>
      <c r="F367" s="296"/>
      <c r="G367" s="257"/>
      <c r="H367" s="292"/>
      <c r="I367" s="257"/>
      <c r="J367" s="295"/>
      <c r="K367" s="261"/>
      <c r="L367" s="262"/>
      <c r="M367" s="263"/>
      <c r="N367" s="262">
        <f>IF(NOT(ISERROR(MATCH(M367,_xlfn.ANCHORARRAY(H375),0))),L377&amp;"Por favor no seleccionar los criterios de impacto",M367)</f>
        <v>0</v>
      </c>
      <c r="O367" s="261"/>
      <c r="P367" s="262"/>
      <c r="Q367" s="264"/>
      <c r="R367" s="119">
        <v>2</v>
      </c>
      <c r="S367" s="122"/>
      <c r="T367" s="123" t="str">
        <f>IF(OR(U367="Preventivo",U367="Detectivo"),"Probabilidad",IF(U367="Correctivo","Impacto",""))</f>
        <v/>
      </c>
      <c r="U367" s="124"/>
      <c r="V367" s="124"/>
      <c r="W367" s="125" t="str">
        <f>IF(AND(U367="Preventivo",V367="Automático"),"50%",IF(AND(U367="Preventivo",V367="Manual"),"40%",IF(AND(U367="Detectivo",V367="Automático"),"40%",IF(AND(U367="Detectivo",V367="Manual"),"30%",IF(AND(U367="Correctivo",V367="Automático"),"35%",IF(AND(U367="Correctivo",V367="Manual"),"25%",""))))))</f>
        <v/>
      </c>
      <c r="X367" s="124"/>
      <c r="Y367" s="124"/>
      <c r="Z367" s="124"/>
      <c r="AA367" s="126" t="str">
        <f>IFERROR(IF(AND(T366="Probabilidad",T367="Probabilidad"),(AC366-(+AC366*W367)),IF(T367="Probabilidad",(L366-(+L366*W367)),IF(T367="Impacto",AC366,""))),"")</f>
        <v/>
      </c>
      <c r="AB367" s="127" t="str">
        <f t="shared" ref="AB367:AB371" si="538">IFERROR(IF(AA367="","",IF(AA367&lt;=0.2,"Muy Baja",IF(AA367&lt;=0.4,"Baja",IF(AA367&lt;=0.6,"Media",IF(AA367&lt;=0.8,"Alta","Muy Alta"))))),"")</f>
        <v/>
      </c>
      <c r="AC367" s="125" t="str">
        <f t="shared" ref="AC367:AC371" si="539">+AA367</f>
        <v/>
      </c>
      <c r="AD367" s="127" t="str">
        <f t="shared" ref="AD367:AD371" si="540">IFERROR(IF(AE367="","",IF(AE367&lt;=0.2,"Leve",IF(AE367&lt;=0.4,"Menor",IF(AE367&lt;=0.6,"Moderado",IF(AE367&lt;=0.8,"Mayor","Catastrófico"))))),"")</f>
        <v/>
      </c>
      <c r="AE367" s="125" t="str">
        <f>IFERROR(IF(AND(T366="Impacto",T367="Impacto"),(#REF!-(+#REF!*W367)),IF(T367="Impacto",($P$72-(+$P$72*W367)),IF(T367="Probabilidad",#REF!,""))),"")</f>
        <v/>
      </c>
      <c r="AF367" s="128" t="str">
        <f t="shared" ref="AF367:AF368" si="541">IFERROR(IF(OR(AND(AB367="Muy Baja",AD367="Leve"),AND(AB367="Muy Baja",AD367="Menor"),AND(AB367="Baja",AD367="Leve")),"Bajo",IF(OR(AND(AB367="Muy baja",AD367="Moderado"),AND(AB367="Baja",AD367="Menor"),AND(AB367="Baja",AD367="Moderado"),AND(AB367="Media",AD367="Leve"),AND(AB367="Media",AD367="Menor"),AND(AB367="Media",AD367="Moderado"),AND(AB367="Alta",AD367="Leve"),AND(AB367="Alta",AD367="Menor")),"Moderado",IF(OR(AND(AB367="Muy Baja",AD367="Mayor"),AND(AB367="Baja",AD367="Mayor"),AND(AB367="Media",AD367="Mayor"),AND(AB367="Alta",AD367="Moderado"),AND(AB367="Alta",AD367="Mayor"),AND(AB367="Muy Alta",AD367="Leve"),AND(AB367="Muy Alta",AD367="Menor"),AND(AB367="Muy Alta",AD367="Moderado"),AND(AB367="Muy Alta",AD367="Mayor")),"Alto",IF(OR(AND(AB367="Muy Baja",AD367="Catastrófico"),AND(AB367="Baja",AD367="Catastrófico"),AND(AB367="Media",AD367="Catastrófico"),AND(AB367="Alta",AD367="Catastrófico"),AND(AB367="Muy Alta",AD367="Catastrófico")),"Extremo","")))),"")</f>
        <v/>
      </c>
      <c r="AG367" s="124"/>
      <c r="AH367" s="148"/>
      <c r="AI367" s="173"/>
      <c r="AJ367" s="174"/>
      <c r="AK367" s="174"/>
      <c r="AL367" s="132"/>
      <c r="AM367" s="132"/>
      <c r="AN367" s="132"/>
      <c r="AO367" s="257"/>
    </row>
    <row r="368" spans="1:41" hidden="1" x14ac:dyDescent="0.3">
      <c r="A368" s="297"/>
      <c r="B368" s="297"/>
      <c r="C368" s="245"/>
      <c r="D368" s="247"/>
      <c r="E368" s="249"/>
      <c r="F368" s="296"/>
      <c r="G368" s="257"/>
      <c r="H368" s="292"/>
      <c r="I368" s="257"/>
      <c r="J368" s="295"/>
      <c r="K368" s="261"/>
      <c r="L368" s="262"/>
      <c r="M368" s="263"/>
      <c r="N368" s="262">
        <f>IF(NOT(ISERROR(MATCH(M368,_xlfn.ANCHORARRAY(H376),0))),L378&amp;"Por favor no seleccionar los criterios de impacto",M368)</f>
        <v>0</v>
      </c>
      <c r="O368" s="261"/>
      <c r="P368" s="262"/>
      <c r="Q368" s="264"/>
      <c r="R368" s="119">
        <v>3</v>
      </c>
      <c r="S368" s="130"/>
      <c r="T368" s="123" t="str">
        <f>IF(OR(U368="Preventivo",U368="Detectivo"),"Probabilidad",IF(U368="Correctivo","Impacto",""))</f>
        <v/>
      </c>
      <c r="U368" s="124"/>
      <c r="V368" s="124"/>
      <c r="W368" s="125" t="str">
        <f t="shared" ref="W368:W371" si="542">IF(AND(U368="Preventivo",V368="Automático"),"50%",IF(AND(U368="Preventivo",V368="Manual"),"40%",IF(AND(U368="Detectivo",V368="Automático"),"40%",IF(AND(U368="Detectivo",V368="Manual"),"30%",IF(AND(U368="Correctivo",V368="Automático"),"35%",IF(AND(U368="Correctivo",V368="Manual"),"25%",""))))))</f>
        <v/>
      </c>
      <c r="X368" s="124"/>
      <c r="Y368" s="124"/>
      <c r="Z368" s="124"/>
      <c r="AA368" s="126" t="str">
        <f>IFERROR(IF(AND(T367="Probabilidad",T368="Probabilidad"),(AC367-(+AC367*W368)),IF(AND(T367="Impacto",T368="Probabilidad"),(AC366-(+AC366*W368)),IF(T368="Impacto",AC367,""))),"")</f>
        <v/>
      </c>
      <c r="AB368" s="127" t="str">
        <f t="shared" si="538"/>
        <v/>
      </c>
      <c r="AC368" s="125" t="str">
        <f t="shared" si="539"/>
        <v/>
      </c>
      <c r="AD368" s="127" t="str">
        <f t="shared" si="540"/>
        <v/>
      </c>
      <c r="AE368" s="125" t="str">
        <f>IFERROR(IF(AND(T367="Impacto",T368="Impacto"),(AE367-(+AE367*W368)),IF(AND(T367="Probabilidad",T368="Impacto"),(AE366-(+AE366*W368)),IF(T368="Probabilidad",AE367,""))),"")</f>
        <v/>
      </c>
      <c r="AF368" s="128" t="str">
        <f t="shared" si="541"/>
        <v/>
      </c>
      <c r="AG368" s="124"/>
      <c r="AH368" s="148"/>
      <c r="AI368" s="132"/>
      <c r="AJ368" s="132"/>
      <c r="AK368" s="132"/>
      <c r="AL368" s="132"/>
      <c r="AM368" s="132"/>
      <c r="AN368" s="132"/>
      <c r="AO368" s="257"/>
    </row>
    <row r="369" spans="1:41" hidden="1" x14ac:dyDescent="0.3">
      <c r="A369" s="297"/>
      <c r="B369" s="297"/>
      <c r="C369" s="245"/>
      <c r="D369" s="247"/>
      <c r="E369" s="249"/>
      <c r="F369" s="296"/>
      <c r="G369" s="257"/>
      <c r="H369" s="292"/>
      <c r="I369" s="257"/>
      <c r="J369" s="295"/>
      <c r="K369" s="261"/>
      <c r="L369" s="262"/>
      <c r="M369" s="263"/>
      <c r="N369" s="262">
        <f>IF(NOT(ISERROR(MATCH(M369,_xlfn.ANCHORARRAY(H377),0))),L379&amp;"Por favor no seleccionar los criterios de impacto",M369)</f>
        <v>0</v>
      </c>
      <c r="O369" s="261"/>
      <c r="P369" s="262"/>
      <c r="Q369" s="264"/>
      <c r="R369" s="119">
        <v>4</v>
      </c>
      <c r="S369" s="122"/>
      <c r="T369" s="123" t="str">
        <f t="shared" ref="T369:T371" si="543">IF(OR(U369="Preventivo",U369="Detectivo"),"Probabilidad",IF(U369="Correctivo","Impacto",""))</f>
        <v/>
      </c>
      <c r="U369" s="124"/>
      <c r="V369" s="124"/>
      <c r="W369" s="125" t="str">
        <f t="shared" si="542"/>
        <v/>
      </c>
      <c r="X369" s="124"/>
      <c r="Y369" s="124"/>
      <c r="Z369" s="124"/>
      <c r="AA369" s="126" t="str">
        <f t="shared" ref="AA369:AA371" si="544">IFERROR(IF(AND(T368="Probabilidad",T369="Probabilidad"),(AC368-(+AC368*W369)),IF(AND(T368="Impacto",T369="Probabilidad"),(AC367-(+AC367*W369)),IF(T369="Impacto",AC368,""))),"")</f>
        <v/>
      </c>
      <c r="AB369" s="127" t="str">
        <f t="shared" si="538"/>
        <v/>
      </c>
      <c r="AC369" s="125" t="str">
        <f t="shared" si="539"/>
        <v/>
      </c>
      <c r="AD369" s="127" t="str">
        <f t="shared" si="540"/>
        <v/>
      </c>
      <c r="AE369" s="125" t="str">
        <f t="shared" ref="AE369:AE371" si="545">IFERROR(IF(AND(T368="Impacto",T369="Impacto"),(AE368-(+AE368*W369)),IF(AND(T368="Probabilidad",T369="Impacto"),(AE367-(+AE367*W369)),IF(T369="Probabilidad",AE368,""))),"")</f>
        <v/>
      </c>
      <c r="AF369" s="128" t="str">
        <f>IFERROR(IF(OR(AND(AB369="Muy Baja",AD369="Leve"),AND(AB369="Muy Baja",AD369="Menor"),AND(AB369="Baja",AD369="Leve")),"Bajo",IF(OR(AND(AB369="Muy baja",AD369="Moderado"),AND(AB369="Baja",AD369="Menor"),AND(AB369="Baja",AD369="Moderado"),AND(AB369="Media",AD369="Leve"),AND(AB369="Media",AD369="Menor"),AND(AB369="Media",AD369="Moderado"),AND(AB369="Alta",AD369="Leve"),AND(AB369="Alta",AD369="Menor")),"Moderado",IF(OR(AND(AB369="Muy Baja",AD369="Mayor"),AND(AB369="Baja",AD369="Mayor"),AND(AB369="Media",AD369="Mayor"),AND(AB369="Alta",AD369="Moderado"),AND(AB369="Alta",AD369="Mayor"),AND(AB369="Muy Alta",AD369="Leve"),AND(AB369="Muy Alta",AD369="Menor"),AND(AB369="Muy Alta",AD369="Moderado"),AND(AB369="Muy Alta",AD369="Mayor")),"Alto",IF(OR(AND(AB369="Muy Baja",AD369="Catastrófico"),AND(AB369="Baja",AD369="Catastrófico"),AND(AB369="Media",AD369="Catastrófico"),AND(AB369="Alta",AD369="Catastrófico"),AND(AB369="Muy Alta",AD369="Catastrófico")),"Extremo","")))),"")</f>
        <v/>
      </c>
      <c r="AG369" s="124"/>
      <c r="AH369" s="148"/>
      <c r="AI369" s="132"/>
      <c r="AJ369" s="132"/>
      <c r="AK369" s="132"/>
      <c r="AL369" s="132"/>
      <c r="AM369" s="132"/>
      <c r="AN369" s="132"/>
      <c r="AO369" s="257"/>
    </row>
    <row r="370" spans="1:41" hidden="1" x14ac:dyDescent="0.3">
      <c r="A370" s="297"/>
      <c r="B370" s="297"/>
      <c r="C370" s="245"/>
      <c r="D370" s="247"/>
      <c r="E370" s="249"/>
      <c r="F370" s="296"/>
      <c r="G370" s="257"/>
      <c r="H370" s="292"/>
      <c r="I370" s="257"/>
      <c r="J370" s="295"/>
      <c r="K370" s="261"/>
      <c r="L370" s="262"/>
      <c r="M370" s="263"/>
      <c r="N370" s="262">
        <f>IF(NOT(ISERROR(MATCH(M370,_xlfn.ANCHORARRAY(H378),0))),L380&amp;"Por favor no seleccionar los criterios de impacto",M370)</f>
        <v>0</v>
      </c>
      <c r="O370" s="261"/>
      <c r="P370" s="262"/>
      <c r="Q370" s="264"/>
      <c r="R370" s="119">
        <v>5</v>
      </c>
      <c r="S370" s="122"/>
      <c r="T370" s="123" t="str">
        <f t="shared" si="543"/>
        <v/>
      </c>
      <c r="U370" s="124"/>
      <c r="V370" s="124"/>
      <c r="W370" s="125" t="str">
        <f t="shared" si="542"/>
        <v/>
      </c>
      <c r="X370" s="124"/>
      <c r="Y370" s="124"/>
      <c r="Z370" s="124"/>
      <c r="AA370" s="126" t="str">
        <f t="shared" si="544"/>
        <v/>
      </c>
      <c r="AB370" s="127" t="str">
        <f t="shared" si="538"/>
        <v/>
      </c>
      <c r="AC370" s="125" t="str">
        <f t="shared" si="539"/>
        <v/>
      </c>
      <c r="AD370" s="127" t="str">
        <f t="shared" si="540"/>
        <v/>
      </c>
      <c r="AE370" s="125" t="str">
        <f t="shared" si="545"/>
        <v/>
      </c>
      <c r="AF370" s="128" t="str">
        <f t="shared" ref="AF370:AF371" si="546">IFERROR(IF(OR(AND(AB370="Muy Baja",AD370="Leve"),AND(AB370="Muy Baja",AD370="Menor"),AND(AB370="Baja",AD370="Leve")),"Bajo",IF(OR(AND(AB370="Muy baja",AD370="Moderado"),AND(AB370="Baja",AD370="Menor"),AND(AB370="Baja",AD370="Moderado"),AND(AB370="Media",AD370="Leve"),AND(AB370="Media",AD370="Menor"),AND(AB370="Media",AD370="Moderado"),AND(AB370="Alta",AD370="Leve"),AND(AB370="Alta",AD370="Menor")),"Moderado",IF(OR(AND(AB370="Muy Baja",AD370="Mayor"),AND(AB370="Baja",AD370="Mayor"),AND(AB370="Media",AD370="Mayor"),AND(AB370="Alta",AD370="Moderado"),AND(AB370="Alta",AD370="Mayor"),AND(AB370="Muy Alta",AD370="Leve"),AND(AB370="Muy Alta",AD370="Menor"),AND(AB370="Muy Alta",AD370="Moderado"),AND(AB370="Muy Alta",AD370="Mayor")),"Alto",IF(OR(AND(AB370="Muy Baja",AD370="Catastrófico"),AND(AB370="Baja",AD370="Catastrófico"),AND(AB370="Media",AD370="Catastrófico"),AND(AB370="Alta",AD370="Catastrófico"),AND(AB370="Muy Alta",AD370="Catastrófico")),"Extremo","")))),"")</f>
        <v/>
      </c>
      <c r="AG370" s="124"/>
      <c r="AH370" s="148"/>
      <c r="AI370" s="132"/>
      <c r="AJ370" s="132"/>
      <c r="AK370" s="132"/>
      <c r="AL370" s="132"/>
      <c r="AM370" s="132"/>
      <c r="AN370" s="132"/>
      <c r="AO370" s="257"/>
    </row>
    <row r="371" spans="1:41" hidden="1" x14ac:dyDescent="0.3">
      <c r="A371" s="297"/>
      <c r="B371" s="297"/>
      <c r="C371" s="246"/>
      <c r="D371" s="247"/>
      <c r="E371" s="250"/>
      <c r="F371" s="296"/>
      <c r="G371" s="257"/>
      <c r="H371" s="292"/>
      <c r="I371" s="257"/>
      <c r="J371" s="295"/>
      <c r="K371" s="261"/>
      <c r="L371" s="262"/>
      <c r="M371" s="263"/>
      <c r="N371" s="262">
        <f>IF(NOT(ISERROR(MATCH(M371,_xlfn.ANCHORARRAY(H379),0))),L381&amp;"Por favor no seleccionar los criterios de impacto",M371)</f>
        <v>0</v>
      </c>
      <c r="O371" s="261"/>
      <c r="P371" s="262"/>
      <c r="Q371" s="264"/>
      <c r="R371" s="119">
        <v>6</v>
      </c>
      <c r="S371" s="122"/>
      <c r="T371" s="123" t="str">
        <f t="shared" si="543"/>
        <v/>
      </c>
      <c r="U371" s="124"/>
      <c r="V371" s="124"/>
      <c r="W371" s="125" t="str">
        <f t="shared" si="542"/>
        <v/>
      </c>
      <c r="X371" s="124"/>
      <c r="Y371" s="124"/>
      <c r="Z371" s="124"/>
      <c r="AA371" s="126" t="str">
        <f t="shared" si="544"/>
        <v/>
      </c>
      <c r="AB371" s="127" t="str">
        <f t="shared" si="538"/>
        <v/>
      </c>
      <c r="AC371" s="125" t="str">
        <f t="shared" si="539"/>
        <v/>
      </c>
      <c r="AD371" s="127" t="str">
        <f t="shared" si="540"/>
        <v/>
      </c>
      <c r="AE371" s="125" t="str">
        <f t="shared" si="545"/>
        <v/>
      </c>
      <c r="AF371" s="128" t="str">
        <f t="shared" si="546"/>
        <v/>
      </c>
      <c r="AG371" s="124"/>
      <c r="AH371" s="148"/>
      <c r="AI371" s="132"/>
      <c r="AJ371" s="132"/>
      <c r="AK371" s="132"/>
      <c r="AL371" s="132"/>
      <c r="AM371" s="132"/>
      <c r="AN371" s="132"/>
      <c r="AO371" s="257"/>
    </row>
    <row r="372" spans="1:41" hidden="1" x14ac:dyDescent="0.3">
      <c r="A372" s="297"/>
      <c r="B372" s="297"/>
      <c r="C372" s="244">
        <v>81</v>
      </c>
      <c r="D372" s="247"/>
      <c r="E372" s="248"/>
      <c r="F372" s="296"/>
      <c r="G372" s="257"/>
      <c r="H372" s="292"/>
      <c r="I372" s="257"/>
      <c r="J372" s="295"/>
      <c r="K372" s="261" t="str">
        <f t="shared" ref="K372" si="547">IF(J372&lt;=0,"",IF(J372&lt;=2,"Muy Baja",IF(J372&lt;=24,"Baja",IF(J372&lt;=500,"Media",IF(J372&lt;=5000,"Alta","Muy Alta")))))</f>
        <v/>
      </c>
      <c r="L372" s="262" t="str">
        <f>IF(K372="","",IF(K372="Muy Baja",0.2,IF(K372="Baja",0.4,IF(K372="Media",0.6,IF(K372="Alta",0.8,IF(K372="Muy Alta",1,))))))</f>
        <v/>
      </c>
      <c r="M372" s="263"/>
      <c r="N372" s="262">
        <f>IF(NOT(ISERROR(MATCH(M372,'Tabla Impacto'!$B$221:$B$223,0))),'Tabla Impacto'!$F$223&amp;"Por favor no seleccionar los criterios de impacto(Afectación Económica o presupuestal y Pérdida Reputacional)",M372)</f>
        <v>0</v>
      </c>
      <c r="O372" s="261" t="str">
        <f>IF(OR(N372='Tabla Impacto'!$C$11,N372='Tabla Impacto'!$D$11),"Leve",IF(OR(N372='Tabla Impacto'!$C$12,N372='Tabla Impacto'!$D$12),"Menor",IF(OR(N372='Tabla Impacto'!$C$13,N372='Tabla Impacto'!$D$13),"Moderado",IF(OR(N372='Tabla Impacto'!$C$14,N372='Tabla Impacto'!$D$14),"Mayor",IF(OR(N372='Tabla Impacto'!$C$15,N372='Tabla Impacto'!$D$15),"Catastrófico","")))))</f>
        <v/>
      </c>
      <c r="P372" s="262" t="str">
        <f>IF(O372="","",IF(O372="Leve",0.2,IF(O372="Menor",0.4,IF(O372="Moderado",0.6,IF(O372="Mayor",0.8,IF(O372="Catastrófico",1,))))))</f>
        <v/>
      </c>
      <c r="Q372" s="264" t="str">
        <f>IF(OR(AND(K372="Muy Baja",O372="Leve"),AND(K372="Muy Baja",O372="Menor"),AND(K372="Baja",O372="Leve")),"Bajo",IF(OR(AND(K372="Muy baja",O372="Moderado"),AND(K372="Baja",O372="Menor"),AND(K372="Baja",O372="Moderado"),AND(K372="Media",O372="Leve"),AND(K372="Media",O372="Menor"),AND(K372="Media",O372="Moderado"),AND(K372="Alta",O372="Leve"),AND(K372="Alta",O372="Menor")),"Moderado",IF(OR(AND(K372="Muy Baja",O372="Mayor"),AND(K372="Baja",O372="Mayor"),AND(K372="Media",O372="Mayor"),AND(K372="Alta",O372="Moderado"),AND(K372="Alta",O372="Mayor"),AND(K372="Muy Alta",O372="Leve"),AND(K372="Muy Alta",O372="Menor"),AND(K372="Muy Alta",O372="Moderado"),AND(K372="Muy Alta",O372="Mayor")),"Alto",IF(OR(AND(K372="Muy Baja",O372="Catastrófico"),AND(K372="Baja",O372="Catastrófico"),AND(K372="Media",O372="Catastrófico"),AND(K372="Alta",O372="Catastrófico"),AND(K372="Muy Alta",O372="Catastrófico")),"Extremo",""))))</f>
        <v/>
      </c>
      <c r="R372" s="119">
        <v>1</v>
      </c>
      <c r="S372" s="122"/>
      <c r="T372" s="123" t="str">
        <f>IF(OR(U372="Preventivo",U372="Detectivo"),"Probabilidad",IF(U372="Correctivo","Impacto",""))</f>
        <v/>
      </c>
      <c r="U372" s="124"/>
      <c r="V372" s="124"/>
      <c r="W372" s="125" t="str">
        <f>IF(AND(U372="Preventivo",V372="Automático"),"50%",IF(AND(U372="Preventivo",V372="Manual"),"40%",IF(AND(U372="Detectivo",V372="Automático"),"40%",IF(AND(U372="Detectivo",V372="Manual"),"30%",IF(AND(U372="Correctivo",V372="Automático"),"35%",IF(AND(U372="Correctivo",V372="Manual"),"25%",""))))))</f>
        <v/>
      </c>
      <c r="X372" s="124"/>
      <c r="Y372" s="124"/>
      <c r="Z372" s="124"/>
      <c r="AA372" s="126" t="str">
        <f>IFERROR(IF(T372="Probabilidad",(L372-(+L372*W372)),IF(T372="Impacto",L372,"")),"")</f>
        <v/>
      </c>
      <c r="AB372" s="127" t="str">
        <f>IFERROR(IF(AA372="","",IF(AA372&lt;=0.2,"Muy Baja",IF(AA372&lt;=0.4,"Baja",IF(AA372&lt;=0.6,"Media",IF(AA372&lt;=0.8,"Alta","Muy Alta"))))),"")</f>
        <v/>
      </c>
      <c r="AC372" s="125" t="str">
        <f>+AA372</f>
        <v/>
      </c>
      <c r="AD372" s="127" t="str">
        <f>IFERROR(IF(AE372="","",IF(AE372&lt;=0.2,"Leve",IF(AE372&lt;=0.4,"Menor",IF(AE372&lt;=0.6,"Moderado",IF(AE372&lt;=0.8,"Mayor","Catastrófico"))))),"")</f>
        <v/>
      </c>
      <c r="AE372" s="125" t="str">
        <f>IFERROR(IF(T372="Impacto",(P372-(+P372*W372)),IF(T372="Probabilidad",P372,"")),"")</f>
        <v/>
      </c>
      <c r="AF372" s="128" t="str">
        <f>IFERROR(IF(OR(AND(AB372="Muy Baja",AD372="Leve"),AND(AB372="Muy Baja",AD372="Menor"),AND(AB372="Baja",AD372="Leve")),"Bajo",IF(OR(AND(AB372="Muy baja",AD372="Moderado"),AND(AB372="Baja",AD372="Menor"),AND(AB372="Baja",AD372="Moderado"),AND(AB372="Media",AD372="Leve"),AND(AB372="Media",AD372="Menor"),AND(AB372="Media",AD372="Moderado"),AND(AB372="Alta",AD372="Leve"),AND(AB372="Alta",AD372="Menor")),"Moderado",IF(OR(AND(AB372="Muy Baja",AD372="Mayor"),AND(AB372="Baja",AD372="Mayor"),AND(AB372="Media",AD372="Mayor"),AND(AB372="Alta",AD372="Moderado"),AND(AB372="Alta",AD372="Mayor"),AND(AB372="Muy Alta",AD372="Leve"),AND(AB372="Muy Alta",AD372="Menor"),AND(AB372="Muy Alta",AD372="Moderado"),AND(AB372="Muy Alta",AD372="Mayor")),"Alto",IF(OR(AND(AB372="Muy Baja",AD372="Catastrófico"),AND(AB372="Baja",AD372="Catastrófico"),AND(AB372="Media",AD372="Catastrófico"),AND(AB372="Alta",AD372="Catastrófico"),AND(AB372="Muy Alta",AD372="Catastrófico")),"Extremo","")))),"")</f>
        <v/>
      </c>
      <c r="AG372" s="124"/>
      <c r="AH372" s="148"/>
      <c r="AI372" s="174"/>
      <c r="AJ372" s="174"/>
      <c r="AK372" s="174"/>
      <c r="AL372" s="132"/>
      <c r="AM372" s="132"/>
      <c r="AN372" s="132"/>
      <c r="AO372" s="257"/>
    </row>
    <row r="373" spans="1:41" hidden="1" x14ac:dyDescent="0.3">
      <c r="A373" s="297"/>
      <c r="B373" s="297"/>
      <c r="C373" s="245"/>
      <c r="D373" s="247"/>
      <c r="E373" s="249"/>
      <c r="F373" s="296"/>
      <c r="G373" s="257"/>
      <c r="H373" s="292"/>
      <c r="I373" s="257"/>
      <c r="J373" s="295"/>
      <c r="K373" s="261"/>
      <c r="L373" s="262"/>
      <c r="M373" s="263"/>
      <c r="N373" s="262">
        <f>IF(NOT(ISERROR(MATCH(M373,_xlfn.ANCHORARRAY(H381),0))),L383&amp;"Por favor no seleccionar los criterios de impacto",M373)</f>
        <v>0</v>
      </c>
      <c r="O373" s="261"/>
      <c r="P373" s="262"/>
      <c r="Q373" s="264"/>
      <c r="R373" s="119">
        <v>2</v>
      </c>
      <c r="S373" s="122"/>
      <c r="T373" s="123" t="str">
        <f>IF(OR(U373="Preventivo",U373="Detectivo"),"Probabilidad",IF(U373="Correctivo","Impacto",""))</f>
        <v/>
      </c>
      <c r="U373" s="124"/>
      <c r="V373" s="124"/>
      <c r="W373" s="125" t="str">
        <f>IF(AND(U373="Preventivo",V373="Automático"),"50%",IF(AND(U373="Preventivo",V373="Manual"),"40%",IF(AND(U373="Detectivo",V373="Automático"),"40%",IF(AND(U373="Detectivo",V373="Manual"),"30%",IF(AND(U373="Correctivo",V373="Automático"),"35%",IF(AND(U373="Correctivo",V373="Manual"),"25%",""))))))</f>
        <v/>
      </c>
      <c r="X373" s="124"/>
      <c r="Y373" s="124"/>
      <c r="Z373" s="124"/>
      <c r="AA373" s="126" t="str">
        <f>IFERROR(IF(AND(T372="Probabilidad",T373="Probabilidad"),(AC372-(+AC372*W373)),IF(T373="Probabilidad",(L372-(+L372*W373)),IF(T373="Impacto",AC372,""))),"")</f>
        <v/>
      </c>
      <c r="AB373" s="127" t="str">
        <f t="shared" ref="AB373:AB377" si="548">IFERROR(IF(AA373="","",IF(AA373&lt;=0.2,"Muy Baja",IF(AA373&lt;=0.4,"Baja",IF(AA373&lt;=0.6,"Media",IF(AA373&lt;=0.8,"Alta","Muy Alta"))))),"")</f>
        <v/>
      </c>
      <c r="AC373" s="125" t="str">
        <f t="shared" ref="AC373:AC377" si="549">+AA373</f>
        <v/>
      </c>
      <c r="AD373" s="127" t="str">
        <f t="shared" ref="AD373:AD377" si="550">IFERROR(IF(AE373="","",IF(AE373&lt;=0.2,"Leve",IF(AE373&lt;=0.4,"Menor",IF(AE373&lt;=0.6,"Moderado",IF(AE373&lt;=0.8,"Mayor","Catastrófico"))))),"")</f>
        <v/>
      </c>
      <c r="AE373" s="125" t="str">
        <f>IFERROR(IF(AND(T372="Impacto",T373="Impacto"),(AE366-(+AE366*W373)),IF(T373="Impacto",($P$72-(+$P$72*W373)),IF(T373="Probabilidad",AE366,""))),"")</f>
        <v/>
      </c>
      <c r="AF373" s="128" t="str">
        <f t="shared" ref="AF373:AF374" si="551">IFERROR(IF(OR(AND(AB373="Muy Baja",AD373="Leve"),AND(AB373="Muy Baja",AD373="Menor"),AND(AB373="Baja",AD373="Leve")),"Bajo",IF(OR(AND(AB373="Muy baja",AD373="Moderado"),AND(AB373="Baja",AD373="Menor"),AND(AB373="Baja",AD373="Moderado"),AND(AB373="Media",AD373="Leve"),AND(AB373="Media",AD373="Menor"),AND(AB373="Media",AD373="Moderado"),AND(AB373="Alta",AD373="Leve"),AND(AB373="Alta",AD373="Menor")),"Moderado",IF(OR(AND(AB373="Muy Baja",AD373="Mayor"),AND(AB373="Baja",AD373="Mayor"),AND(AB373="Media",AD373="Mayor"),AND(AB373="Alta",AD373="Moderado"),AND(AB373="Alta",AD373="Mayor"),AND(AB373="Muy Alta",AD373="Leve"),AND(AB373="Muy Alta",AD373="Menor"),AND(AB373="Muy Alta",AD373="Moderado"),AND(AB373="Muy Alta",AD373="Mayor")),"Alto",IF(OR(AND(AB373="Muy Baja",AD373="Catastrófico"),AND(AB373="Baja",AD373="Catastrófico"),AND(AB373="Media",AD373="Catastrófico"),AND(AB373="Alta",AD373="Catastrófico"),AND(AB373="Muy Alta",AD373="Catastrófico")),"Extremo","")))),"")</f>
        <v/>
      </c>
      <c r="AG373" s="124"/>
      <c r="AH373" s="148"/>
      <c r="AI373" s="173"/>
      <c r="AJ373" s="174"/>
      <c r="AK373" s="174"/>
      <c r="AL373" s="132"/>
      <c r="AM373" s="132"/>
      <c r="AN373" s="132"/>
      <c r="AO373" s="257"/>
    </row>
    <row r="374" spans="1:41" hidden="1" x14ac:dyDescent="0.3">
      <c r="A374" s="297"/>
      <c r="B374" s="297"/>
      <c r="C374" s="245"/>
      <c r="D374" s="247"/>
      <c r="E374" s="249"/>
      <c r="F374" s="296"/>
      <c r="G374" s="257"/>
      <c r="H374" s="292"/>
      <c r="I374" s="257"/>
      <c r="J374" s="295"/>
      <c r="K374" s="261"/>
      <c r="L374" s="262"/>
      <c r="M374" s="263"/>
      <c r="N374" s="262">
        <f>IF(NOT(ISERROR(MATCH(M374,_xlfn.ANCHORARRAY(H382),0))),#REF!&amp;"Por favor no seleccionar los criterios de impacto",M374)</f>
        <v>0</v>
      </c>
      <c r="O374" s="261"/>
      <c r="P374" s="262"/>
      <c r="Q374" s="264"/>
      <c r="R374" s="119">
        <v>3</v>
      </c>
      <c r="S374" s="130"/>
      <c r="T374" s="123" t="str">
        <f>IF(OR(U374="Preventivo",U374="Detectivo"),"Probabilidad",IF(U374="Correctivo","Impacto",""))</f>
        <v/>
      </c>
      <c r="U374" s="124"/>
      <c r="V374" s="124"/>
      <c r="W374" s="125" t="str">
        <f t="shared" ref="W374:W377" si="552">IF(AND(U374="Preventivo",V374="Automático"),"50%",IF(AND(U374="Preventivo",V374="Manual"),"40%",IF(AND(U374="Detectivo",V374="Automático"),"40%",IF(AND(U374="Detectivo",V374="Manual"),"30%",IF(AND(U374="Correctivo",V374="Automático"),"35%",IF(AND(U374="Correctivo",V374="Manual"),"25%",""))))))</f>
        <v/>
      </c>
      <c r="X374" s="124"/>
      <c r="Y374" s="124"/>
      <c r="Z374" s="124"/>
      <c r="AA374" s="126" t="str">
        <f>IFERROR(IF(AND(T373="Probabilidad",T374="Probabilidad"),(AC373-(+AC373*W374)),IF(AND(T373="Impacto",T374="Probabilidad"),(AC372-(+AC372*W374)),IF(T374="Impacto",AC373,""))),"")</f>
        <v/>
      </c>
      <c r="AB374" s="127" t="str">
        <f t="shared" si="548"/>
        <v/>
      </c>
      <c r="AC374" s="125" t="str">
        <f t="shared" si="549"/>
        <v/>
      </c>
      <c r="AD374" s="127" t="str">
        <f t="shared" si="550"/>
        <v/>
      </c>
      <c r="AE374" s="125" t="str">
        <f>IFERROR(IF(AND(T373="Impacto",T374="Impacto"),(AE373-(+AE373*W374)),IF(AND(T373="Probabilidad",T374="Impacto"),(AE372-(+AE372*W374)),IF(T374="Probabilidad",AE373,""))),"")</f>
        <v/>
      </c>
      <c r="AF374" s="128" t="str">
        <f t="shared" si="551"/>
        <v/>
      </c>
      <c r="AG374" s="124"/>
      <c r="AH374" s="148"/>
      <c r="AI374" s="173"/>
      <c r="AJ374" s="173"/>
      <c r="AK374" s="173"/>
      <c r="AL374" s="132"/>
      <c r="AM374" s="132"/>
      <c r="AN374" s="132"/>
      <c r="AO374" s="257"/>
    </row>
    <row r="375" spans="1:41" hidden="1" x14ac:dyDescent="0.3">
      <c r="A375" s="297"/>
      <c r="B375" s="297"/>
      <c r="C375" s="245"/>
      <c r="D375" s="247"/>
      <c r="E375" s="249"/>
      <c r="F375" s="296"/>
      <c r="G375" s="257"/>
      <c r="H375" s="292"/>
      <c r="I375" s="257"/>
      <c r="J375" s="295"/>
      <c r="K375" s="261"/>
      <c r="L375" s="262"/>
      <c r="M375" s="263"/>
      <c r="N375" s="262">
        <f>IF(NOT(ISERROR(MATCH(M375,_xlfn.ANCHORARRAY(H383),0))),#REF!&amp;"Por favor no seleccionar los criterios de impacto",M375)</f>
        <v>0</v>
      </c>
      <c r="O375" s="261"/>
      <c r="P375" s="262"/>
      <c r="Q375" s="264"/>
      <c r="R375" s="119">
        <v>4</v>
      </c>
      <c r="S375" s="122"/>
      <c r="T375" s="123" t="str">
        <f t="shared" ref="T375:T377" si="553">IF(OR(U375="Preventivo",U375="Detectivo"),"Probabilidad",IF(U375="Correctivo","Impacto",""))</f>
        <v/>
      </c>
      <c r="U375" s="124"/>
      <c r="V375" s="124"/>
      <c r="W375" s="125" t="str">
        <f t="shared" si="552"/>
        <v/>
      </c>
      <c r="X375" s="124"/>
      <c r="Y375" s="124"/>
      <c r="Z375" s="124"/>
      <c r="AA375" s="126" t="str">
        <f t="shared" ref="AA375:AA377" si="554">IFERROR(IF(AND(T374="Probabilidad",T375="Probabilidad"),(AC374-(+AC374*W375)),IF(AND(T374="Impacto",T375="Probabilidad"),(AC373-(+AC373*W375)),IF(T375="Impacto",AC374,""))),"")</f>
        <v/>
      </c>
      <c r="AB375" s="127" t="str">
        <f t="shared" si="548"/>
        <v/>
      </c>
      <c r="AC375" s="125" t="str">
        <f t="shared" si="549"/>
        <v/>
      </c>
      <c r="AD375" s="127" t="str">
        <f t="shared" si="550"/>
        <v/>
      </c>
      <c r="AE375" s="125" t="str">
        <f t="shared" ref="AE375:AE377" si="555">IFERROR(IF(AND(T374="Impacto",T375="Impacto"),(AE374-(+AE374*W375)),IF(AND(T374="Probabilidad",T375="Impacto"),(AE373-(+AE373*W375)),IF(T375="Probabilidad",AE374,""))),"")</f>
        <v/>
      </c>
      <c r="AF375" s="128" t="str">
        <f>IFERROR(IF(OR(AND(AB375="Muy Baja",AD375="Leve"),AND(AB375="Muy Baja",AD375="Menor"),AND(AB375="Baja",AD375="Leve")),"Bajo",IF(OR(AND(AB375="Muy baja",AD375="Moderado"),AND(AB375="Baja",AD375="Menor"),AND(AB375="Baja",AD375="Moderado"),AND(AB375="Media",AD375="Leve"),AND(AB375="Media",AD375="Menor"),AND(AB375="Media",AD375="Moderado"),AND(AB375="Alta",AD375="Leve"),AND(AB375="Alta",AD375="Menor")),"Moderado",IF(OR(AND(AB375="Muy Baja",AD375="Mayor"),AND(AB375="Baja",AD375="Mayor"),AND(AB375="Media",AD375="Mayor"),AND(AB375="Alta",AD375="Moderado"),AND(AB375="Alta",AD375="Mayor"),AND(AB375="Muy Alta",AD375="Leve"),AND(AB375="Muy Alta",AD375="Menor"),AND(AB375="Muy Alta",AD375="Moderado"),AND(AB375="Muy Alta",AD375="Mayor")),"Alto",IF(OR(AND(AB375="Muy Baja",AD375="Catastrófico"),AND(AB375="Baja",AD375="Catastrófico"),AND(AB375="Media",AD375="Catastrófico"),AND(AB375="Alta",AD375="Catastrófico"),AND(AB375="Muy Alta",AD375="Catastrófico")),"Extremo","")))),"")</f>
        <v/>
      </c>
      <c r="AG375" s="124"/>
      <c r="AH375" s="148"/>
      <c r="AI375" s="173"/>
      <c r="AJ375" s="173"/>
      <c r="AK375" s="173"/>
      <c r="AL375" s="132"/>
      <c r="AM375" s="132"/>
      <c r="AN375" s="132"/>
      <c r="AO375" s="257"/>
    </row>
    <row r="376" spans="1:41" hidden="1" x14ac:dyDescent="0.3">
      <c r="A376" s="297"/>
      <c r="B376" s="297"/>
      <c r="C376" s="245"/>
      <c r="D376" s="247"/>
      <c r="E376" s="249"/>
      <c r="F376" s="296"/>
      <c r="G376" s="257"/>
      <c r="H376" s="292"/>
      <c r="I376" s="257"/>
      <c r="J376" s="295"/>
      <c r="K376" s="261"/>
      <c r="L376" s="262"/>
      <c r="M376" s="263"/>
      <c r="N376" s="262">
        <f>IF(NOT(ISERROR(MATCH(M376,_xlfn.ANCHORARRAY(#REF!),0))),#REF!&amp;"Por favor no seleccionar los criterios de impacto",M376)</f>
        <v>0</v>
      </c>
      <c r="O376" s="261"/>
      <c r="P376" s="262"/>
      <c r="Q376" s="264"/>
      <c r="R376" s="119">
        <v>5</v>
      </c>
      <c r="S376" s="122"/>
      <c r="T376" s="123" t="str">
        <f t="shared" si="553"/>
        <v/>
      </c>
      <c r="U376" s="124"/>
      <c r="V376" s="124"/>
      <c r="W376" s="125" t="str">
        <f t="shared" si="552"/>
        <v/>
      </c>
      <c r="X376" s="124"/>
      <c r="Y376" s="124"/>
      <c r="Z376" s="124"/>
      <c r="AA376" s="126" t="str">
        <f t="shared" si="554"/>
        <v/>
      </c>
      <c r="AB376" s="127" t="str">
        <f t="shared" si="548"/>
        <v/>
      </c>
      <c r="AC376" s="125" t="str">
        <f t="shared" si="549"/>
        <v/>
      </c>
      <c r="AD376" s="127" t="str">
        <f t="shared" si="550"/>
        <v/>
      </c>
      <c r="AE376" s="125" t="str">
        <f t="shared" si="555"/>
        <v/>
      </c>
      <c r="AF376" s="128" t="str">
        <f t="shared" ref="AF376:AF377" si="556">IFERROR(IF(OR(AND(AB376="Muy Baja",AD376="Leve"),AND(AB376="Muy Baja",AD376="Menor"),AND(AB376="Baja",AD376="Leve")),"Bajo",IF(OR(AND(AB376="Muy baja",AD376="Moderado"),AND(AB376="Baja",AD376="Menor"),AND(AB376="Baja",AD376="Moderado"),AND(AB376="Media",AD376="Leve"),AND(AB376="Media",AD376="Menor"),AND(AB376="Media",AD376="Moderado"),AND(AB376="Alta",AD376="Leve"),AND(AB376="Alta",AD376="Menor")),"Moderado",IF(OR(AND(AB376="Muy Baja",AD376="Mayor"),AND(AB376="Baja",AD376="Mayor"),AND(AB376="Media",AD376="Mayor"),AND(AB376="Alta",AD376="Moderado"),AND(AB376="Alta",AD376="Mayor"),AND(AB376="Muy Alta",AD376="Leve"),AND(AB376="Muy Alta",AD376="Menor"),AND(AB376="Muy Alta",AD376="Moderado"),AND(AB376="Muy Alta",AD376="Mayor")),"Alto",IF(OR(AND(AB376="Muy Baja",AD376="Catastrófico"),AND(AB376="Baja",AD376="Catastrófico"),AND(AB376="Media",AD376="Catastrófico"),AND(AB376="Alta",AD376="Catastrófico"),AND(AB376="Muy Alta",AD376="Catastrófico")),"Extremo","")))),"")</f>
        <v/>
      </c>
      <c r="AG376" s="124"/>
      <c r="AH376" s="148"/>
      <c r="AI376" s="173"/>
      <c r="AJ376" s="173"/>
      <c r="AK376" s="173"/>
      <c r="AL376" s="132"/>
      <c r="AM376" s="132"/>
      <c r="AN376" s="132"/>
      <c r="AO376" s="257"/>
    </row>
    <row r="377" spans="1:41" hidden="1" x14ac:dyDescent="0.3">
      <c r="A377" s="297"/>
      <c r="B377" s="297"/>
      <c r="C377" s="246"/>
      <c r="D377" s="247"/>
      <c r="E377" s="250"/>
      <c r="F377" s="296"/>
      <c r="G377" s="257"/>
      <c r="H377" s="292"/>
      <c r="I377" s="257"/>
      <c r="J377" s="295"/>
      <c r="K377" s="261"/>
      <c r="L377" s="262"/>
      <c r="M377" s="263"/>
      <c r="N377" s="262">
        <f>IF(NOT(ISERROR(MATCH(M377,_xlfn.ANCHORARRAY(#REF!),0))),#REF!&amp;"Por favor no seleccionar los criterios de impacto",M377)</f>
        <v>0</v>
      </c>
      <c r="O377" s="261"/>
      <c r="P377" s="262"/>
      <c r="Q377" s="264"/>
      <c r="R377" s="119">
        <v>6</v>
      </c>
      <c r="S377" s="122"/>
      <c r="T377" s="123" t="str">
        <f t="shared" si="553"/>
        <v/>
      </c>
      <c r="U377" s="124"/>
      <c r="V377" s="124"/>
      <c r="W377" s="125" t="str">
        <f t="shared" si="552"/>
        <v/>
      </c>
      <c r="X377" s="124"/>
      <c r="Y377" s="124"/>
      <c r="Z377" s="124"/>
      <c r="AA377" s="126" t="str">
        <f t="shared" si="554"/>
        <v/>
      </c>
      <c r="AB377" s="127" t="str">
        <f t="shared" si="548"/>
        <v/>
      </c>
      <c r="AC377" s="125" t="str">
        <f t="shared" si="549"/>
        <v/>
      </c>
      <c r="AD377" s="127" t="str">
        <f t="shared" si="550"/>
        <v/>
      </c>
      <c r="AE377" s="125" t="str">
        <f t="shared" si="555"/>
        <v/>
      </c>
      <c r="AF377" s="128" t="str">
        <f t="shared" si="556"/>
        <v/>
      </c>
      <c r="AG377" s="124"/>
      <c r="AH377" s="148"/>
      <c r="AI377" s="173"/>
      <c r="AJ377" s="173"/>
      <c r="AK377" s="173"/>
      <c r="AL377" s="132"/>
      <c r="AM377" s="132"/>
      <c r="AN377" s="132"/>
      <c r="AO377" s="257"/>
    </row>
    <row r="378" spans="1:41" hidden="1" x14ac:dyDescent="0.3">
      <c r="A378" s="297"/>
      <c r="B378" s="297"/>
      <c r="C378" s="244">
        <v>82</v>
      </c>
      <c r="D378" s="247"/>
      <c r="E378" s="248"/>
      <c r="F378" s="296"/>
      <c r="G378" s="257"/>
      <c r="H378" s="292"/>
      <c r="I378" s="257"/>
      <c r="J378" s="295"/>
      <c r="K378" s="261" t="str">
        <f t="shared" ref="K378" si="557">IF(J378&lt;=0,"",IF(J378&lt;=2,"Muy Baja",IF(J378&lt;=24,"Baja",IF(J378&lt;=500,"Media",IF(J378&lt;=5000,"Alta","Muy Alta")))))</f>
        <v/>
      </c>
      <c r="L378" s="262" t="str">
        <f>IF(K378="","",IF(K378="Muy Baja",0.2,IF(K378="Baja",0.4,IF(K378="Media",0.6,IF(K378="Alta",0.8,IF(K378="Muy Alta",1,))))))</f>
        <v/>
      </c>
      <c r="M378" s="263"/>
      <c r="N378" s="262">
        <f>IF(NOT(ISERROR(MATCH(M378,'Tabla Impacto'!$B$221:$B$223,0))),'Tabla Impacto'!$F$223&amp;"Por favor no seleccionar los criterios de impacto(Afectación Económica o presupuestal y Pérdida Reputacional)",M378)</f>
        <v>0</v>
      </c>
      <c r="O378" s="261" t="str">
        <f>IF(OR(N378='Tabla Impacto'!$C$11,N378='Tabla Impacto'!$D$11),"Leve",IF(OR(N378='Tabla Impacto'!$C$12,N378='Tabla Impacto'!$D$12),"Menor",IF(OR(N378='Tabla Impacto'!$C$13,N378='Tabla Impacto'!$D$13),"Moderado",IF(OR(N378='Tabla Impacto'!$C$14,N378='Tabla Impacto'!$D$14),"Mayor",IF(OR(N378='Tabla Impacto'!$C$15,N378='Tabla Impacto'!$D$15),"Catastrófico","")))))</f>
        <v/>
      </c>
      <c r="P378" s="262" t="str">
        <f>IF(O378="","",IF(O378="Leve",0.2,IF(O378="Menor",0.4,IF(O378="Moderado",0.6,IF(O378="Mayor",0.8,IF(O378="Catastrófico",1,))))))</f>
        <v/>
      </c>
      <c r="Q378" s="264" t="str">
        <f>IF(OR(AND(K378="Muy Baja",O378="Leve"),AND(K378="Muy Baja",O378="Menor"),AND(K378="Baja",O378="Leve")),"Bajo",IF(OR(AND(K378="Muy baja",O378="Moderado"),AND(K378="Baja",O378="Menor"),AND(K378="Baja",O378="Moderado"),AND(K378="Media",O378="Leve"),AND(K378="Media",O378="Menor"),AND(K378="Media",O378="Moderado"),AND(K378="Alta",O378="Leve"),AND(K378="Alta",O378="Menor")),"Moderado",IF(OR(AND(K378="Muy Baja",O378="Mayor"),AND(K378="Baja",O378="Mayor"),AND(K378="Media",O378="Mayor"),AND(K378="Alta",O378="Moderado"),AND(K378="Alta",O378="Mayor"),AND(K378="Muy Alta",O378="Leve"),AND(K378="Muy Alta",O378="Menor"),AND(K378="Muy Alta",O378="Moderado"),AND(K378="Muy Alta",O378="Mayor")),"Alto",IF(OR(AND(K378="Muy Baja",O378="Catastrófico"),AND(K378="Baja",O378="Catastrófico"),AND(K378="Media",O378="Catastrófico"),AND(K378="Alta",O378="Catastrófico"),AND(K378="Muy Alta",O378="Catastrófico")),"Extremo",""))))</f>
        <v/>
      </c>
      <c r="R378" s="119">
        <v>1</v>
      </c>
      <c r="S378" s="122"/>
      <c r="T378" s="123" t="str">
        <f>IF(OR(U378="Preventivo",U378="Detectivo"),"Probabilidad",IF(U378="Correctivo","Impacto",""))</f>
        <v/>
      </c>
      <c r="U378" s="124"/>
      <c r="V378" s="124"/>
      <c r="W378" s="125" t="str">
        <f>IF(AND(U378="Preventivo",V378="Automático"),"50%",IF(AND(U378="Preventivo",V378="Manual"),"40%",IF(AND(U378="Detectivo",V378="Automático"),"40%",IF(AND(U378="Detectivo",V378="Manual"),"30%",IF(AND(U378="Correctivo",V378="Automático"),"35%",IF(AND(U378="Correctivo",V378="Manual"),"25%",""))))))</f>
        <v/>
      </c>
      <c r="X378" s="124"/>
      <c r="Y378" s="124"/>
      <c r="Z378" s="124"/>
      <c r="AA378" s="126" t="str">
        <f>IFERROR(IF(T378="Probabilidad",(L378-(+L378*W378)),IF(T378="Impacto",L378,"")),"")</f>
        <v/>
      </c>
      <c r="AB378" s="127" t="str">
        <f>IFERROR(IF(AA378="","",IF(AA378&lt;=0.2,"Muy Baja",IF(AA378&lt;=0.4,"Baja",IF(AA378&lt;=0.6,"Media",IF(AA378&lt;=0.8,"Alta","Muy Alta"))))),"")</f>
        <v/>
      </c>
      <c r="AC378" s="125" t="str">
        <f>+AA378</f>
        <v/>
      </c>
      <c r="AD378" s="127" t="str">
        <f>IFERROR(IF(AE378="","",IF(AE378&lt;=0.2,"Leve",IF(AE378&lt;=0.4,"Menor",IF(AE378&lt;=0.6,"Moderado",IF(AE378&lt;=0.8,"Mayor","Catastrófico"))))),"")</f>
        <v/>
      </c>
      <c r="AE378" s="125" t="str">
        <f>IFERROR(IF(T378="Impacto",(P378-(+P378*W378)),IF(T378="Probabilidad",P378,"")),"")</f>
        <v/>
      </c>
      <c r="AF378" s="128" t="str">
        <f>IFERROR(IF(OR(AND(AB378="Muy Baja",AD378="Leve"),AND(AB378="Muy Baja",AD378="Menor"),AND(AB378="Baja",AD378="Leve")),"Bajo",IF(OR(AND(AB378="Muy baja",AD378="Moderado"),AND(AB378="Baja",AD378="Menor"),AND(AB378="Baja",AD378="Moderado"),AND(AB378="Media",AD378="Leve"),AND(AB378="Media",AD378="Menor"),AND(AB378="Media",AD378="Moderado"),AND(AB378="Alta",AD378="Leve"),AND(AB378="Alta",AD378="Menor")),"Moderado",IF(OR(AND(AB378="Muy Baja",AD378="Mayor"),AND(AB378="Baja",AD378="Mayor"),AND(AB378="Media",AD378="Mayor"),AND(AB378="Alta",AD378="Moderado"),AND(AB378="Alta",AD378="Mayor"),AND(AB378="Muy Alta",AD378="Leve"),AND(AB378="Muy Alta",AD378="Menor"),AND(AB378="Muy Alta",AD378="Moderado"),AND(AB378="Muy Alta",AD378="Mayor")),"Alto",IF(OR(AND(AB378="Muy Baja",AD378="Catastrófico"),AND(AB378="Baja",AD378="Catastrófico"),AND(AB378="Media",AD378="Catastrófico"),AND(AB378="Alta",AD378="Catastrófico"),AND(AB378="Muy Alta",AD378="Catastrófico")),"Extremo","")))),"")</f>
        <v/>
      </c>
      <c r="AG378" s="124"/>
      <c r="AH378" s="148"/>
      <c r="AI378" s="174"/>
      <c r="AJ378" s="174"/>
      <c r="AK378" s="174"/>
      <c r="AL378" s="173"/>
      <c r="AM378" s="132"/>
      <c r="AN378" s="132"/>
      <c r="AO378" s="257"/>
    </row>
    <row r="379" spans="1:41" hidden="1" x14ac:dyDescent="0.3">
      <c r="A379" s="297"/>
      <c r="B379" s="297"/>
      <c r="C379" s="245"/>
      <c r="D379" s="247"/>
      <c r="E379" s="249"/>
      <c r="F379" s="296"/>
      <c r="G379" s="257"/>
      <c r="H379" s="292"/>
      <c r="I379" s="257"/>
      <c r="J379" s="295"/>
      <c r="K379" s="261"/>
      <c r="L379" s="262"/>
      <c r="M379" s="263"/>
      <c r="N379" s="262">
        <f>IF(NOT(ISERROR(MATCH(M379,_xlfn.ANCHORARRAY(#REF!),0))),#REF!&amp;"Por favor no seleccionar los criterios de impacto",M379)</f>
        <v>0</v>
      </c>
      <c r="O379" s="261"/>
      <c r="P379" s="262"/>
      <c r="Q379" s="264"/>
      <c r="R379" s="119">
        <v>2</v>
      </c>
      <c r="S379" s="122"/>
      <c r="T379" s="123" t="str">
        <f>IF(OR(U379="Preventivo",U379="Detectivo"),"Probabilidad",IF(U379="Correctivo","Impacto",""))</f>
        <v/>
      </c>
      <c r="U379" s="124"/>
      <c r="V379" s="124"/>
      <c r="W379" s="125" t="str">
        <f>IF(AND(U379="Preventivo",V379="Automático"),"50%",IF(AND(U379="Preventivo",V379="Manual"),"40%",IF(AND(U379="Detectivo",V379="Automático"),"40%",IF(AND(U379="Detectivo",V379="Manual"),"30%",IF(AND(U379="Correctivo",V379="Automático"),"35%",IF(AND(U379="Correctivo",V379="Manual"),"25%",""))))))</f>
        <v/>
      </c>
      <c r="X379" s="124"/>
      <c r="Y379" s="124"/>
      <c r="Z379" s="124"/>
      <c r="AA379" s="126" t="str">
        <f>IFERROR(IF(AND(T378="Probabilidad",T379="Probabilidad"),(AC378-(+AC378*W379)),IF(T379="Probabilidad",(L378-(+L378*W379)),IF(T379="Impacto",AC378,""))),"")</f>
        <v/>
      </c>
      <c r="AB379" s="127" t="str">
        <f t="shared" ref="AB379:AB383" si="558">IFERROR(IF(AA379="","",IF(AA379&lt;=0.2,"Muy Baja",IF(AA379&lt;=0.4,"Baja",IF(AA379&lt;=0.6,"Media",IF(AA379&lt;=0.8,"Alta","Muy Alta"))))),"")</f>
        <v/>
      </c>
      <c r="AC379" s="125" t="str">
        <f t="shared" ref="AC379:AC383" si="559">+AA379</f>
        <v/>
      </c>
      <c r="AD379" s="127" t="str">
        <f t="shared" ref="AD379:AD383" si="560">IFERROR(IF(AE379="","",IF(AE379&lt;=0.2,"Leve",IF(AE379&lt;=0.4,"Menor",IF(AE379&lt;=0.6,"Moderado",IF(AE379&lt;=0.8,"Mayor","Catastrófico"))))),"")</f>
        <v/>
      </c>
      <c r="AE379" s="125" t="str">
        <f>IFERROR(IF(AND(T378="Impacto",T379="Impacto"),(AE372-(+AE372*W379)),IF(T379="Impacto",($P$72-(+$P$72*W379)),IF(T379="Probabilidad",AE372,""))),"")</f>
        <v/>
      </c>
      <c r="AF379" s="128" t="str">
        <f t="shared" ref="AF379:AF380" si="561">IFERROR(IF(OR(AND(AB379="Muy Baja",AD379="Leve"),AND(AB379="Muy Baja",AD379="Menor"),AND(AB379="Baja",AD379="Leve")),"Bajo",IF(OR(AND(AB379="Muy baja",AD379="Moderado"),AND(AB379="Baja",AD379="Menor"),AND(AB379="Baja",AD379="Moderado"),AND(AB379="Media",AD379="Leve"),AND(AB379="Media",AD379="Menor"),AND(AB379="Media",AD379="Moderado"),AND(AB379="Alta",AD379="Leve"),AND(AB379="Alta",AD379="Menor")),"Moderado",IF(OR(AND(AB379="Muy Baja",AD379="Mayor"),AND(AB379="Baja",AD379="Mayor"),AND(AB379="Media",AD379="Mayor"),AND(AB379="Alta",AD379="Moderado"),AND(AB379="Alta",AD379="Mayor"),AND(AB379="Muy Alta",AD379="Leve"),AND(AB379="Muy Alta",AD379="Menor"),AND(AB379="Muy Alta",AD379="Moderado"),AND(AB379="Muy Alta",AD379="Mayor")),"Alto",IF(OR(AND(AB379="Muy Baja",AD379="Catastrófico"),AND(AB379="Baja",AD379="Catastrófico"),AND(AB379="Media",AD379="Catastrófico"),AND(AB379="Alta",AD379="Catastrófico"),AND(AB379="Muy Alta",AD379="Catastrófico")),"Extremo","")))),"")</f>
        <v/>
      </c>
      <c r="AG379" s="124"/>
      <c r="AH379" s="148"/>
      <c r="AI379" s="173"/>
      <c r="AJ379" s="174"/>
      <c r="AK379" s="173"/>
      <c r="AL379" s="173"/>
      <c r="AM379" s="132"/>
      <c r="AN379" s="132"/>
      <c r="AO379" s="257"/>
    </row>
    <row r="380" spans="1:41" hidden="1" x14ac:dyDescent="0.3">
      <c r="A380" s="297"/>
      <c r="B380" s="297"/>
      <c r="C380" s="245"/>
      <c r="D380" s="247"/>
      <c r="E380" s="249"/>
      <c r="F380" s="296"/>
      <c r="G380" s="257"/>
      <c r="H380" s="292"/>
      <c r="I380" s="257"/>
      <c r="J380" s="295"/>
      <c r="K380" s="261"/>
      <c r="L380" s="262"/>
      <c r="M380" s="263"/>
      <c r="N380" s="262">
        <f>IF(NOT(ISERROR(MATCH(M380,_xlfn.ANCHORARRAY(#REF!),0))),#REF!&amp;"Por favor no seleccionar los criterios de impacto",M380)</f>
        <v>0</v>
      </c>
      <c r="O380" s="261"/>
      <c r="P380" s="262"/>
      <c r="Q380" s="264"/>
      <c r="R380" s="119">
        <v>3</v>
      </c>
      <c r="S380" s="130"/>
      <c r="T380" s="123" t="str">
        <f>IF(OR(U380="Preventivo",U380="Detectivo"),"Probabilidad",IF(U380="Correctivo","Impacto",""))</f>
        <v/>
      </c>
      <c r="U380" s="124"/>
      <c r="V380" s="124"/>
      <c r="W380" s="125" t="str">
        <f t="shared" ref="W380:W383" si="562">IF(AND(U380="Preventivo",V380="Automático"),"50%",IF(AND(U380="Preventivo",V380="Manual"),"40%",IF(AND(U380="Detectivo",V380="Automático"),"40%",IF(AND(U380="Detectivo",V380="Manual"),"30%",IF(AND(U380="Correctivo",V380="Automático"),"35%",IF(AND(U380="Correctivo",V380="Manual"),"25%",""))))))</f>
        <v/>
      </c>
      <c r="X380" s="124"/>
      <c r="Y380" s="124"/>
      <c r="Z380" s="124"/>
      <c r="AA380" s="126" t="str">
        <f>IFERROR(IF(AND(T379="Probabilidad",T380="Probabilidad"),(AC379-(+AC379*W380)),IF(AND(T379="Impacto",T380="Probabilidad"),(AC378-(+AC378*W380)),IF(T380="Impacto",AC379,""))),"")</f>
        <v/>
      </c>
      <c r="AB380" s="127" t="str">
        <f t="shared" si="558"/>
        <v/>
      </c>
      <c r="AC380" s="125" t="str">
        <f t="shared" si="559"/>
        <v/>
      </c>
      <c r="AD380" s="127" t="str">
        <f t="shared" si="560"/>
        <v/>
      </c>
      <c r="AE380" s="125" t="str">
        <f>IFERROR(IF(AND(T379="Impacto",T380="Impacto"),(AE379-(+AE379*W380)),IF(AND(T379="Probabilidad",T380="Impacto"),(AE378-(+AE378*W380)),IF(T380="Probabilidad",AE379,""))),"")</f>
        <v/>
      </c>
      <c r="AF380" s="128" t="str">
        <f t="shared" si="561"/>
        <v/>
      </c>
      <c r="AG380" s="124"/>
      <c r="AH380" s="148"/>
      <c r="AI380" s="173"/>
      <c r="AJ380" s="174"/>
      <c r="AK380" s="173"/>
      <c r="AL380" s="173"/>
      <c r="AM380" s="132"/>
      <c r="AN380" s="132"/>
      <c r="AO380" s="257"/>
    </row>
    <row r="381" spans="1:41" hidden="1" x14ac:dyDescent="0.3">
      <c r="A381" s="297"/>
      <c r="B381" s="297"/>
      <c r="C381" s="245"/>
      <c r="D381" s="247"/>
      <c r="E381" s="249"/>
      <c r="F381" s="296"/>
      <c r="G381" s="257"/>
      <c r="H381" s="292"/>
      <c r="I381" s="257"/>
      <c r="J381" s="295"/>
      <c r="K381" s="261"/>
      <c r="L381" s="262"/>
      <c r="M381" s="263"/>
      <c r="N381" s="262">
        <f>IF(NOT(ISERROR(MATCH(M381,_xlfn.ANCHORARRAY(#REF!),0))),#REF!&amp;"Por favor no seleccionar los criterios de impacto",M381)</f>
        <v>0</v>
      </c>
      <c r="O381" s="261"/>
      <c r="P381" s="262"/>
      <c r="Q381" s="264"/>
      <c r="R381" s="119">
        <v>4</v>
      </c>
      <c r="S381" s="122"/>
      <c r="T381" s="123" t="str">
        <f t="shared" ref="T381:T383" si="563">IF(OR(U381="Preventivo",U381="Detectivo"),"Probabilidad",IF(U381="Correctivo","Impacto",""))</f>
        <v/>
      </c>
      <c r="U381" s="124"/>
      <c r="V381" s="124"/>
      <c r="W381" s="125" t="str">
        <f t="shared" si="562"/>
        <v/>
      </c>
      <c r="X381" s="124"/>
      <c r="Y381" s="124"/>
      <c r="Z381" s="124"/>
      <c r="AA381" s="126" t="str">
        <f t="shared" ref="AA381:AA383" si="564">IFERROR(IF(AND(T380="Probabilidad",T381="Probabilidad"),(AC380-(+AC380*W381)),IF(AND(T380="Impacto",T381="Probabilidad"),(AC379-(+AC379*W381)),IF(T381="Impacto",AC380,""))),"")</f>
        <v/>
      </c>
      <c r="AB381" s="127" t="str">
        <f t="shared" si="558"/>
        <v/>
      </c>
      <c r="AC381" s="125" t="str">
        <f t="shared" si="559"/>
        <v/>
      </c>
      <c r="AD381" s="127" t="str">
        <f t="shared" si="560"/>
        <v/>
      </c>
      <c r="AE381" s="125" t="str">
        <f t="shared" ref="AE381:AE383" si="565">IFERROR(IF(AND(T380="Impacto",T381="Impacto"),(AE380-(+AE380*W381)),IF(AND(T380="Probabilidad",T381="Impacto"),(AE379-(+AE379*W381)),IF(T381="Probabilidad",AE380,""))),"")</f>
        <v/>
      </c>
      <c r="AF381" s="128" t="str">
        <f>IFERROR(IF(OR(AND(AB381="Muy Baja",AD381="Leve"),AND(AB381="Muy Baja",AD381="Menor"),AND(AB381="Baja",AD381="Leve")),"Bajo",IF(OR(AND(AB381="Muy baja",AD381="Moderado"),AND(AB381="Baja",AD381="Menor"),AND(AB381="Baja",AD381="Moderado"),AND(AB381="Media",AD381="Leve"),AND(AB381="Media",AD381="Menor"),AND(AB381="Media",AD381="Moderado"),AND(AB381="Alta",AD381="Leve"),AND(AB381="Alta",AD381="Menor")),"Moderado",IF(OR(AND(AB381="Muy Baja",AD381="Mayor"),AND(AB381="Baja",AD381="Mayor"),AND(AB381="Media",AD381="Mayor"),AND(AB381="Alta",AD381="Moderado"),AND(AB381="Alta",AD381="Mayor"),AND(AB381="Muy Alta",AD381="Leve"),AND(AB381="Muy Alta",AD381="Menor"),AND(AB381="Muy Alta",AD381="Moderado"),AND(AB381="Muy Alta",AD381="Mayor")),"Alto",IF(OR(AND(AB381="Muy Baja",AD381="Catastrófico"),AND(AB381="Baja",AD381="Catastrófico"),AND(AB381="Media",AD381="Catastrófico"),AND(AB381="Alta",AD381="Catastrófico"),AND(AB381="Muy Alta",AD381="Catastrófico")),"Extremo","")))),"")</f>
        <v/>
      </c>
      <c r="AG381" s="124"/>
      <c r="AH381" s="148"/>
      <c r="AI381" s="173"/>
      <c r="AJ381" s="173"/>
      <c r="AK381" s="173"/>
      <c r="AL381" s="173"/>
      <c r="AM381" s="132"/>
      <c r="AN381" s="132"/>
      <c r="AO381" s="257"/>
    </row>
    <row r="382" spans="1:41" hidden="1" x14ac:dyDescent="0.3">
      <c r="A382" s="297"/>
      <c r="B382" s="297"/>
      <c r="C382" s="245"/>
      <c r="D382" s="247"/>
      <c r="E382" s="249"/>
      <c r="F382" s="296"/>
      <c r="G382" s="257"/>
      <c r="H382" s="292"/>
      <c r="I382" s="257"/>
      <c r="J382" s="295"/>
      <c r="K382" s="261"/>
      <c r="L382" s="262"/>
      <c r="M382" s="263"/>
      <c r="N382" s="262">
        <f>IF(NOT(ISERROR(MATCH(M382,_xlfn.ANCHORARRAY(#REF!),0))),#REF!&amp;"Por favor no seleccionar los criterios de impacto",M382)</f>
        <v>0</v>
      </c>
      <c r="O382" s="261"/>
      <c r="P382" s="262"/>
      <c r="Q382" s="264"/>
      <c r="R382" s="119">
        <v>5</v>
      </c>
      <c r="S382" s="122"/>
      <c r="T382" s="123" t="str">
        <f t="shared" si="563"/>
        <v/>
      </c>
      <c r="U382" s="124"/>
      <c r="V382" s="124"/>
      <c r="W382" s="125" t="str">
        <f t="shared" si="562"/>
        <v/>
      </c>
      <c r="X382" s="124"/>
      <c r="Y382" s="124"/>
      <c r="Z382" s="124"/>
      <c r="AA382" s="126" t="str">
        <f t="shared" si="564"/>
        <v/>
      </c>
      <c r="AB382" s="127" t="str">
        <f t="shared" si="558"/>
        <v/>
      </c>
      <c r="AC382" s="125" t="str">
        <f t="shared" si="559"/>
        <v/>
      </c>
      <c r="AD382" s="127" t="str">
        <f t="shared" si="560"/>
        <v/>
      </c>
      <c r="AE382" s="125" t="str">
        <f t="shared" si="565"/>
        <v/>
      </c>
      <c r="AF382" s="128" t="str">
        <f t="shared" ref="AF382:AF383" si="566">IFERROR(IF(OR(AND(AB382="Muy Baja",AD382="Leve"),AND(AB382="Muy Baja",AD382="Menor"),AND(AB382="Baja",AD382="Leve")),"Bajo",IF(OR(AND(AB382="Muy baja",AD382="Moderado"),AND(AB382="Baja",AD382="Menor"),AND(AB382="Baja",AD382="Moderado"),AND(AB382="Media",AD382="Leve"),AND(AB382="Media",AD382="Menor"),AND(AB382="Media",AD382="Moderado"),AND(AB382="Alta",AD382="Leve"),AND(AB382="Alta",AD382="Menor")),"Moderado",IF(OR(AND(AB382="Muy Baja",AD382="Mayor"),AND(AB382="Baja",AD382="Mayor"),AND(AB382="Media",AD382="Mayor"),AND(AB382="Alta",AD382="Moderado"),AND(AB382="Alta",AD382="Mayor"),AND(AB382="Muy Alta",AD382="Leve"),AND(AB382="Muy Alta",AD382="Menor"),AND(AB382="Muy Alta",AD382="Moderado"),AND(AB382="Muy Alta",AD382="Mayor")),"Alto",IF(OR(AND(AB382="Muy Baja",AD382="Catastrófico"),AND(AB382="Baja",AD382="Catastrófico"),AND(AB382="Media",AD382="Catastrófico"),AND(AB382="Alta",AD382="Catastrófico"),AND(AB382="Muy Alta",AD382="Catastrófico")),"Extremo","")))),"")</f>
        <v/>
      </c>
      <c r="AG382" s="124"/>
      <c r="AH382" s="148"/>
      <c r="AI382" s="173"/>
      <c r="AJ382" s="173"/>
      <c r="AK382" s="173"/>
      <c r="AL382" s="173"/>
      <c r="AM382" s="132"/>
      <c r="AN382" s="132"/>
      <c r="AO382" s="257"/>
    </row>
    <row r="383" spans="1:41" hidden="1" x14ac:dyDescent="0.3">
      <c r="A383" s="297"/>
      <c r="B383" s="297"/>
      <c r="C383" s="246"/>
      <c r="D383" s="247"/>
      <c r="E383" s="250"/>
      <c r="F383" s="296"/>
      <c r="G383" s="257"/>
      <c r="H383" s="292"/>
      <c r="I383" s="257"/>
      <c r="J383" s="295"/>
      <c r="K383" s="261"/>
      <c r="L383" s="262"/>
      <c r="M383" s="263"/>
      <c r="N383" s="262">
        <f>IF(NOT(ISERROR(MATCH(M383,_xlfn.ANCHORARRAY(#REF!),0))),#REF!&amp;"Por favor no seleccionar los criterios de impacto",M383)</f>
        <v>0</v>
      </c>
      <c r="O383" s="261"/>
      <c r="P383" s="262"/>
      <c r="Q383" s="264"/>
      <c r="R383" s="119">
        <v>6</v>
      </c>
      <c r="S383" s="122"/>
      <c r="T383" s="123" t="str">
        <f t="shared" si="563"/>
        <v/>
      </c>
      <c r="U383" s="124"/>
      <c r="V383" s="124"/>
      <c r="W383" s="125" t="str">
        <f t="shared" si="562"/>
        <v/>
      </c>
      <c r="X383" s="124"/>
      <c r="Y383" s="124"/>
      <c r="Z383" s="124"/>
      <c r="AA383" s="126" t="str">
        <f t="shared" si="564"/>
        <v/>
      </c>
      <c r="AB383" s="127" t="str">
        <f t="shared" si="558"/>
        <v/>
      </c>
      <c r="AC383" s="125" t="str">
        <f t="shared" si="559"/>
        <v/>
      </c>
      <c r="AD383" s="127" t="str">
        <f t="shared" si="560"/>
        <v/>
      </c>
      <c r="AE383" s="125" t="str">
        <f t="shared" si="565"/>
        <v/>
      </c>
      <c r="AF383" s="128" t="str">
        <f t="shared" si="566"/>
        <v/>
      </c>
      <c r="AG383" s="124"/>
      <c r="AH383" s="148"/>
      <c r="AI383" s="173"/>
      <c r="AJ383" s="173"/>
      <c r="AK383" s="173"/>
      <c r="AL383" s="173"/>
      <c r="AM383" s="132"/>
      <c r="AN383" s="132"/>
      <c r="AO383" s="257"/>
    </row>
    <row r="384" spans="1:41" hidden="1" x14ac:dyDescent="0.3">
      <c r="A384" s="297"/>
      <c r="B384" s="297"/>
      <c r="C384" s="244">
        <v>85</v>
      </c>
      <c r="D384" s="247"/>
      <c r="E384" s="248"/>
      <c r="F384" s="296"/>
      <c r="G384" s="257"/>
      <c r="H384" s="292"/>
      <c r="I384" s="257"/>
      <c r="J384" s="295"/>
      <c r="K384" s="261" t="str">
        <f t="shared" ref="K384" si="567">IF(J384&lt;=0,"",IF(J384&lt;=2,"Muy Baja",IF(J384&lt;=24,"Baja",IF(J384&lt;=500,"Media",IF(J384&lt;=5000,"Alta","Muy Alta")))))</f>
        <v/>
      </c>
      <c r="L384" s="262" t="str">
        <f>IF(K384="","",IF(K384="Muy Baja",0.2,IF(K384="Baja",0.4,IF(K384="Media",0.6,IF(K384="Alta",0.8,IF(K384="Muy Alta",1,))))))</f>
        <v/>
      </c>
      <c r="M384" s="263"/>
      <c r="N384" s="262">
        <f>IF(NOT(ISERROR(MATCH(M384,'Tabla Impacto'!$B$221:$B$223,0))),'Tabla Impacto'!$F$223&amp;"Por favor no seleccionar los criterios de impacto(Afectación Económica o presupuestal y Pérdida Reputacional)",M384)</f>
        <v>0</v>
      </c>
      <c r="O384" s="261" t="str">
        <f>IF(OR(N384='Tabla Impacto'!$C$11,N384='Tabla Impacto'!$D$11),"Leve",IF(OR(N384='Tabla Impacto'!$C$12,N384='Tabla Impacto'!$D$12),"Menor",IF(OR(N384='Tabla Impacto'!$C$13,N384='Tabla Impacto'!$D$13),"Moderado",IF(OR(N384='Tabla Impacto'!$C$14,N384='Tabla Impacto'!$D$14),"Mayor",IF(OR(N384='Tabla Impacto'!$C$15,N384='Tabla Impacto'!$D$15),"Catastrófico","")))))</f>
        <v/>
      </c>
      <c r="P384" s="262" t="str">
        <f>IF(O384="","",IF(O384="Leve",0.2,IF(O384="Menor",0.4,IF(O384="Moderado",0.6,IF(O384="Mayor",0.8,IF(O384="Catastrófico",1,))))))</f>
        <v/>
      </c>
      <c r="Q384" s="264" t="str">
        <f>IF(OR(AND(K384="Muy Baja",O384="Leve"),AND(K384="Muy Baja",O384="Menor"),AND(K384="Baja",O384="Leve")),"Bajo",IF(OR(AND(K384="Muy baja",O384="Moderado"),AND(K384="Baja",O384="Menor"),AND(K384="Baja",O384="Moderado"),AND(K384="Media",O384="Leve"),AND(K384="Media",O384="Menor"),AND(K384="Media",O384="Moderado"),AND(K384="Alta",O384="Leve"),AND(K384="Alta",O384="Menor")),"Moderado",IF(OR(AND(K384="Muy Baja",O384="Mayor"),AND(K384="Baja",O384="Mayor"),AND(K384="Media",O384="Mayor"),AND(K384="Alta",O384="Moderado"),AND(K384="Alta",O384="Mayor"),AND(K384="Muy Alta",O384="Leve"),AND(K384="Muy Alta",O384="Menor"),AND(K384="Muy Alta",O384="Moderado"),AND(K384="Muy Alta",O384="Mayor")),"Alto",IF(OR(AND(K384="Muy Baja",O384="Catastrófico"),AND(K384="Baja",O384="Catastrófico"),AND(K384="Media",O384="Catastrófico"),AND(K384="Alta",O384="Catastrófico"),AND(K384="Muy Alta",O384="Catastrófico")),"Extremo",""))))</f>
        <v/>
      </c>
      <c r="R384" s="119">
        <v>1</v>
      </c>
      <c r="S384" s="122"/>
      <c r="T384" s="123" t="str">
        <f>IF(OR(U384="Preventivo",U384="Detectivo"),"Probabilidad",IF(U384="Correctivo","Impacto",""))</f>
        <v/>
      </c>
      <c r="U384" s="124"/>
      <c r="V384" s="124"/>
      <c r="W384" s="125" t="str">
        <f>IF(AND(U384="Preventivo",V384="Automático"),"50%",IF(AND(U384="Preventivo",V384="Manual"),"40%",IF(AND(U384="Detectivo",V384="Automático"),"40%",IF(AND(U384="Detectivo",V384="Manual"),"30%",IF(AND(U384="Correctivo",V384="Automático"),"35%",IF(AND(U384="Correctivo",V384="Manual"),"25%",""))))))</f>
        <v/>
      </c>
      <c r="X384" s="124"/>
      <c r="Y384" s="124"/>
      <c r="Z384" s="124"/>
      <c r="AA384" s="126" t="str">
        <f>IFERROR(IF(T384="Probabilidad",(L384-(+L384*W384)),IF(T384="Impacto",L384,"")),"")</f>
        <v/>
      </c>
      <c r="AB384" s="127" t="str">
        <f>IFERROR(IF(AA384="","",IF(AA384&lt;=0.2,"Muy Baja",IF(AA384&lt;=0.4,"Baja",IF(AA384&lt;=0.6,"Media",IF(AA384&lt;=0.8,"Alta","Muy Alta"))))),"")</f>
        <v/>
      </c>
      <c r="AC384" s="125" t="str">
        <f>+AA384</f>
        <v/>
      </c>
      <c r="AD384" s="127" t="str">
        <f>IFERROR(IF(AE384="","",IF(AE384&lt;=0.2,"Leve",IF(AE384&lt;=0.4,"Menor",IF(AE384&lt;=0.6,"Moderado",IF(AE384&lt;=0.8,"Mayor","Catastrófico"))))),"")</f>
        <v/>
      </c>
      <c r="AE384" s="125" t="str">
        <f>IFERROR(IF(T384="Impacto",(P384-(+P384*W384)),IF(T384="Probabilidad",P384,"")),"")</f>
        <v/>
      </c>
      <c r="AF384" s="128" t="str">
        <f>IFERROR(IF(OR(AND(AB384="Muy Baja",AD384="Leve"),AND(AB384="Muy Baja",AD384="Menor"),AND(AB384="Baja",AD384="Leve")),"Bajo",IF(OR(AND(AB384="Muy baja",AD384="Moderado"),AND(AB384="Baja",AD384="Menor"),AND(AB384="Baja",AD384="Moderado"),AND(AB384="Media",AD384="Leve"),AND(AB384="Media",AD384="Menor"),AND(AB384="Media",AD384="Moderado"),AND(AB384="Alta",AD384="Leve"),AND(AB384="Alta",AD384="Menor")),"Moderado",IF(OR(AND(AB384="Muy Baja",AD384="Mayor"),AND(AB384="Baja",AD384="Mayor"),AND(AB384="Media",AD384="Mayor"),AND(AB384="Alta",AD384="Moderado"),AND(AB384="Alta",AD384="Mayor"),AND(AB384="Muy Alta",AD384="Leve"),AND(AB384="Muy Alta",AD384="Menor"),AND(AB384="Muy Alta",AD384="Moderado"),AND(AB384="Muy Alta",AD384="Mayor")),"Alto",IF(OR(AND(AB384="Muy Baja",AD384="Catastrófico"),AND(AB384="Baja",AD384="Catastrófico"),AND(AB384="Media",AD384="Catastrófico"),AND(AB384="Alta",AD384="Catastrófico"),AND(AB384="Muy Alta",AD384="Catastrófico")),"Extremo","")))),"")</f>
        <v/>
      </c>
      <c r="AG384" s="124"/>
      <c r="AH384" s="148"/>
      <c r="AI384" s="173"/>
      <c r="AJ384" s="174"/>
      <c r="AK384" s="174"/>
      <c r="AL384" s="173"/>
      <c r="AM384" s="132"/>
      <c r="AN384" s="132"/>
      <c r="AO384" s="257"/>
    </row>
    <row r="385" spans="1:41" hidden="1" x14ac:dyDescent="0.3">
      <c r="A385" s="297"/>
      <c r="B385" s="297"/>
      <c r="C385" s="245"/>
      <c r="D385" s="247"/>
      <c r="E385" s="249"/>
      <c r="F385" s="296"/>
      <c r="G385" s="257"/>
      <c r="H385" s="292"/>
      <c r="I385" s="257"/>
      <c r="J385" s="295"/>
      <c r="K385" s="261"/>
      <c r="L385" s="262"/>
      <c r="M385" s="263"/>
      <c r="N385" s="262">
        <f>IF(NOT(ISERROR(MATCH(M385,_xlfn.ANCHORARRAY(#REF!),0))),#REF!&amp;"Por favor no seleccionar los criterios de impacto",M385)</f>
        <v>0</v>
      </c>
      <c r="O385" s="261"/>
      <c r="P385" s="262"/>
      <c r="Q385" s="264"/>
      <c r="R385" s="119">
        <v>2</v>
      </c>
      <c r="S385" s="122"/>
      <c r="T385" s="123" t="str">
        <f>IF(OR(U385="Preventivo",U385="Detectivo"),"Probabilidad",IF(U385="Correctivo","Impacto",""))</f>
        <v/>
      </c>
      <c r="U385" s="124"/>
      <c r="V385" s="124"/>
      <c r="W385" s="125" t="str">
        <f>IF(AND(U385="Preventivo",V385="Automático"),"50%",IF(AND(U385="Preventivo",V385="Manual"),"40%",IF(AND(U385="Detectivo",V385="Automático"),"40%",IF(AND(U385="Detectivo",V385="Manual"),"30%",IF(AND(U385="Correctivo",V385="Automático"),"35%",IF(AND(U385="Correctivo",V385="Manual"),"25%",""))))))</f>
        <v/>
      </c>
      <c r="X385" s="124"/>
      <c r="Y385" s="124"/>
      <c r="Z385" s="124"/>
      <c r="AA385" s="126" t="str">
        <f>IFERROR(IF(AND(T384="Probabilidad",T385="Probabilidad"),(AC384-(+AC384*W385)),IF(T385="Probabilidad",(L384-(+L384*W385)),IF(T385="Impacto",AC384,""))),"")</f>
        <v/>
      </c>
      <c r="AB385" s="127" t="str">
        <f t="shared" ref="AB385:AB389" si="568">IFERROR(IF(AA385="","",IF(AA385&lt;=0.2,"Muy Baja",IF(AA385&lt;=0.4,"Baja",IF(AA385&lt;=0.6,"Media",IF(AA385&lt;=0.8,"Alta","Muy Alta"))))),"")</f>
        <v/>
      </c>
      <c r="AC385" s="125" t="str">
        <f t="shared" ref="AC385:AC389" si="569">+AA385</f>
        <v/>
      </c>
      <c r="AD385" s="127" t="str">
        <f t="shared" ref="AD385:AD389" si="570">IFERROR(IF(AE385="","",IF(AE385&lt;=0.2,"Leve",IF(AE385&lt;=0.4,"Menor",IF(AE385&lt;=0.6,"Moderado",IF(AE385&lt;=0.8,"Mayor","Catastrófico"))))),"")</f>
        <v/>
      </c>
      <c r="AE385" s="125" t="str">
        <f>IFERROR(IF(AND(T384="Impacto",T385="Impacto"),(#REF!-(+#REF!*W385)),IF(T385="Impacto",($P$72-(+$P$72*W385)),IF(T385="Probabilidad",#REF!,""))),"")</f>
        <v/>
      </c>
      <c r="AF385" s="128" t="str">
        <f t="shared" ref="AF385:AF386" si="571">IFERROR(IF(OR(AND(AB385="Muy Baja",AD385="Leve"),AND(AB385="Muy Baja",AD385="Menor"),AND(AB385="Baja",AD385="Leve")),"Bajo",IF(OR(AND(AB385="Muy baja",AD385="Moderado"),AND(AB385="Baja",AD385="Menor"),AND(AB385="Baja",AD385="Moderado"),AND(AB385="Media",AD385="Leve"),AND(AB385="Media",AD385="Menor"),AND(AB385="Media",AD385="Moderado"),AND(AB385="Alta",AD385="Leve"),AND(AB385="Alta",AD385="Menor")),"Moderado",IF(OR(AND(AB385="Muy Baja",AD385="Mayor"),AND(AB385="Baja",AD385="Mayor"),AND(AB385="Media",AD385="Mayor"),AND(AB385="Alta",AD385="Moderado"),AND(AB385="Alta",AD385="Mayor"),AND(AB385="Muy Alta",AD385="Leve"),AND(AB385="Muy Alta",AD385="Menor"),AND(AB385="Muy Alta",AD385="Moderado"),AND(AB385="Muy Alta",AD385="Mayor")),"Alto",IF(OR(AND(AB385="Muy Baja",AD385="Catastrófico"),AND(AB385="Baja",AD385="Catastrófico"),AND(AB385="Media",AD385="Catastrófico"),AND(AB385="Alta",AD385="Catastrófico"),AND(AB385="Muy Alta",AD385="Catastrófico")),"Extremo","")))),"")</f>
        <v/>
      </c>
      <c r="AG385" s="124"/>
      <c r="AH385" s="148"/>
      <c r="AI385" s="173"/>
      <c r="AJ385" s="173"/>
      <c r="AK385" s="173"/>
      <c r="AL385" s="173"/>
      <c r="AM385" s="132"/>
      <c r="AN385" s="132"/>
      <c r="AO385" s="257"/>
    </row>
    <row r="386" spans="1:41" hidden="1" x14ac:dyDescent="0.3">
      <c r="A386" s="297"/>
      <c r="B386" s="297"/>
      <c r="C386" s="245"/>
      <c r="D386" s="247"/>
      <c r="E386" s="249"/>
      <c r="F386" s="296"/>
      <c r="G386" s="257"/>
      <c r="H386" s="292"/>
      <c r="I386" s="257"/>
      <c r="J386" s="295"/>
      <c r="K386" s="261"/>
      <c r="L386" s="262"/>
      <c r="M386" s="263"/>
      <c r="N386" s="262">
        <f>IF(NOT(ISERROR(MATCH(M386,_xlfn.ANCHORARRAY(#REF!),0))),#REF!&amp;"Por favor no seleccionar los criterios de impacto",M386)</f>
        <v>0</v>
      </c>
      <c r="O386" s="261"/>
      <c r="P386" s="262"/>
      <c r="Q386" s="264"/>
      <c r="R386" s="119">
        <v>3</v>
      </c>
      <c r="S386" s="130"/>
      <c r="T386" s="123" t="str">
        <f>IF(OR(U386="Preventivo",U386="Detectivo"),"Probabilidad",IF(U386="Correctivo","Impacto",""))</f>
        <v/>
      </c>
      <c r="U386" s="124"/>
      <c r="V386" s="124"/>
      <c r="W386" s="125" t="str">
        <f t="shared" ref="W386:W389" si="572">IF(AND(U386="Preventivo",V386="Automático"),"50%",IF(AND(U386="Preventivo",V386="Manual"),"40%",IF(AND(U386="Detectivo",V386="Automático"),"40%",IF(AND(U386="Detectivo",V386="Manual"),"30%",IF(AND(U386="Correctivo",V386="Automático"),"35%",IF(AND(U386="Correctivo",V386="Manual"),"25%",""))))))</f>
        <v/>
      </c>
      <c r="X386" s="124"/>
      <c r="Y386" s="124"/>
      <c r="Z386" s="124"/>
      <c r="AA386" s="126" t="str">
        <f>IFERROR(IF(AND(T385="Probabilidad",T386="Probabilidad"),(AC385-(+AC385*W386)),IF(AND(T385="Impacto",T386="Probabilidad"),(AC384-(+AC384*W386)),IF(T386="Impacto",AC385,""))),"")</f>
        <v/>
      </c>
      <c r="AB386" s="127" t="str">
        <f t="shared" si="568"/>
        <v/>
      </c>
      <c r="AC386" s="125" t="str">
        <f t="shared" si="569"/>
        <v/>
      </c>
      <c r="AD386" s="127" t="str">
        <f t="shared" si="570"/>
        <v/>
      </c>
      <c r="AE386" s="125" t="str">
        <f>IFERROR(IF(AND(T385="Impacto",T386="Impacto"),(AE385-(+AE385*W386)),IF(AND(T385="Probabilidad",T386="Impacto"),(AE384-(+AE384*W386)),IF(T386="Probabilidad",AE385,""))),"")</f>
        <v/>
      </c>
      <c r="AF386" s="128" t="str">
        <f t="shared" si="571"/>
        <v/>
      </c>
      <c r="AG386" s="124"/>
      <c r="AH386" s="148"/>
      <c r="AI386" s="173"/>
      <c r="AJ386" s="173"/>
      <c r="AK386" s="173"/>
      <c r="AL386" s="173"/>
      <c r="AM386" s="132"/>
      <c r="AN386" s="132"/>
      <c r="AO386" s="257"/>
    </row>
    <row r="387" spans="1:41" hidden="1" x14ac:dyDescent="0.3">
      <c r="A387" s="297"/>
      <c r="B387" s="297"/>
      <c r="C387" s="245"/>
      <c r="D387" s="247"/>
      <c r="E387" s="249"/>
      <c r="F387" s="296"/>
      <c r="G387" s="257"/>
      <c r="H387" s="292"/>
      <c r="I387" s="257"/>
      <c r="J387" s="295"/>
      <c r="K387" s="261"/>
      <c r="L387" s="262"/>
      <c r="M387" s="263"/>
      <c r="N387" s="262">
        <f>IF(NOT(ISERROR(MATCH(M387,_xlfn.ANCHORARRAY(#REF!),0))),#REF!&amp;"Por favor no seleccionar los criterios de impacto",M387)</f>
        <v>0</v>
      </c>
      <c r="O387" s="261"/>
      <c r="P387" s="262"/>
      <c r="Q387" s="264"/>
      <c r="R387" s="119">
        <v>4</v>
      </c>
      <c r="S387" s="122"/>
      <c r="T387" s="123" t="str">
        <f t="shared" ref="T387:T389" si="573">IF(OR(U387="Preventivo",U387="Detectivo"),"Probabilidad",IF(U387="Correctivo","Impacto",""))</f>
        <v/>
      </c>
      <c r="U387" s="124"/>
      <c r="V387" s="124"/>
      <c r="W387" s="125" t="str">
        <f t="shared" si="572"/>
        <v/>
      </c>
      <c r="X387" s="124"/>
      <c r="Y387" s="124"/>
      <c r="Z387" s="124"/>
      <c r="AA387" s="126" t="str">
        <f t="shared" ref="AA387:AA389" si="574">IFERROR(IF(AND(T386="Probabilidad",T387="Probabilidad"),(AC386-(+AC386*W387)),IF(AND(T386="Impacto",T387="Probabilidad"),(AC385-(+AC385*W387)),IF(T387="Impacto",AC386,""))),"")</f>
        <v/>
      </c>
      <c r="AB387" s="127" t="str">
        <f t="shared" si="568"/>
        <v/>
      </c>
      <c r="AC387" s="125" t="str">
        <f t="shared" si="569"/>
        <v/>
      </c>
      <c r="AD387" s="127" t="str">
        <f t="shared" si="570"/>
        <v/>
      </c>
      <c r="AE387" s="125" t="str">
        <f t="shared" ref="AE387:AE389" si="575">IFERROR(IF(AND(T386="Impacto",T387="Impacto"),(AE386-(+AE386*W387)),IF(AND(T386="Probabilidad",T387="Impacto"),(AE385-(+AE385*W387)),IF(T387="Probabilidad",AE386,""))),"")</f>
        <v/>
      </c>
      <c r="AF387" s="128" t="str">
        <f>IFERROR(IF(OR(AND(AB387="Muy Baja",AD387="Leve"),AND(AB387="Muy Baja",AD387="Menor"),AND(AB387="Baja",AD387="Leve")),"Bajo",IF(OR(AND(AB387="Muy baja",AD387="Moderado"),AND(AB387="Baja",AD387="Menor"),AND(AB387="Baja",AD387="Moderado"),AND(AB387="Media",AD387="Leve"),AND(AB387="Media",AD387="Menor"),AND(AB387="Media",AD387="Moderado"),AND(AB387="Alta",AD387="Leve"),AND(AB387="Alta",AD387="Menor")),"Moderado",IF(OR(AND(AB387="Muy Baja",AD387="Mayor"),AND(AB387="Baja",AD387="Mayor"),AND(AB387="Media",AD387="Mayor"),AND(AB387="Alta",AD387="Moderado"),AND(AB387="Alta",AD387="Mayor"),AND(AB387="Muy Alta",AD387="Leve"),AND(AB387="Muy Alta",AD387="Menor"),AND(AB387="Muy Alta",AD387="Moderado"),AND(AB387="Muy Alta",AD387="Mayor")),"Alto",IF(OR(AND(AB387="Muy Baja",AD387="Catastrófico"),AND(AB387="Baja",AD387="Catastrófico"),AND(AB387="Media",AD387="Catastrófico"),AND(AB387="Alta",AD387="Catastrófico"),AND(AB387="Muy Alta",AD387="Catastrófico")),"Extremo","")))),"")</f>
        <v/>
      </c>
      <c r="AG387" s="124"/>
      <c r="AH387" s="148"/>
      <c r="AI387" s="132"/>
      <c r="AJ387" s="173"/>
      <c r="AK387" s="173"/>
      <c r="AL387" s="132"/>
      <c r="AM387" s="132"/>
      <c r="AN387" s="132"/>
      <c r="AO387" s="257"/>
    </row>
    <row r="388" spans="1:41" hidden="1" x14ac:dyDescent="0.3">
      <c r="A388" s="297"/>
      <c r="B388" s="297"/>
      <c r="C388" s="245"/>
      <c r="D388" s="247"/>
      <c r="E388" s="249"/>
      <c r="F388" s="296"/>
      <c r="G388" s="257"/>
      <c r="H388" s="292"/>
      <c r="I388" s="257"/>
      <c r="J388" s="295"/>
      <c r="K388" s="261"/>
      <c r="L388" s="262"/>
      <c r="M388" s="263"/>
      <c r="N388" s="262">
        <f>IF(NOT(ISERROR(MATCH(M388,_xlfn.ANCHORARRAY(#REF!),0))),#REF!&amp;"Por favor no seleccionar los criterios de impacto",M388)</f>
        <v>0</v>
      </c>
      <c r="O388" s="261"/>
      <c r="P388" s="262"/>
      <c r="Q388" s="264"/>
      <c r="R388" s="119">
        <v>5</v>
      </c>
      <c r="S388" s="122"/>
      <c r="T388" s="123" t="str">
        <f t="shared" si="573"/>
        <v/>
      </c>
      <c r="U388" s="124"/>
      <c r="V388" s="124"/>
      <c r="W388" s="125" t="str">
        <f t="shared" si="572"/>
        <v/>
      </c>
      <c r="X388" s="124"/>
      <c r="Y388" s="124"/>
      <c r="Z388" s="124"/>
      <c r="AA388" s="126" t="str">
        <f t="shared" si="574"/>
        <v/>
      </c>
      <c r="AB388" s="127" t="str">
        <f t="shared" si="568"/>
        <v/>
      </c>
      <c r="AC388" s="125" t="str">
        <f t="shared" si="569"/>
        <v/>
      </c>
      <c r="AD388" s="127" t="str">
        <f t="shared" si="570"/>
        <v/>
      </c>
      <c r="AE388" s="125" t="str">
        <f t="shared" si="575"/>
        <v/>
      </c>
      <c r="AF388" s="128" t="str">
        <f t="shared" ref="AF388:AF389" si="576">IFERROR(IF(OR(AND(AB388="Muy Baja",AD388="Leve"),AND(AB388="Muy Baja",AD388="Menor"),AND(AB388="Baja",AD388="Leve")),"Bajo",IF(OR(AND(AB388="Muy baja",AD388="Moderado"),AND(AB388="Baja",AD388="Menor"),AND(AB388="Baja",AD388="Moderado"),AND(AB388="Media",AD388="Leve"),AND(AB388="Media",AD388="Menor"),AND(AB388="Media",AD388="Moderado"),AND(AB388="Alta",AD388="Leve"),AND(AB388="Alta",AD388="Menor")),"Moderado",IF(OR(AND(AB388="Muy Baja",AD388="Mayor"),AND(AB388="Baja",AD388="Mayor"),AND(AB388="Media",AD388="Mayor"),AND(AB388="Alta",AD388="Moderado"),AND(AB388="Alta",AD388="Mayor"),AND(AB388="Muy Alta",AD388="Leve"),AND(AB388="Muy Alta",AD388="Menor"),AND(AB388="Muy Alta",AD388="Moderado"),AND(AB388="Muy Alta",AD388="Mayor")),"Alto",IF(OR(AND(AB388="Muy Baja",AD388="Catastrófico"),AND(AB388="Baja",AD388="Catastrófico"),AND(AB388="Media",AD388="Catastrófico"),AND(AB388="Alta",AD388="Catastrófico"),AND(AB388="Muy Alta",AD388="Catastrófico")),"Extremo","")))),"")</f>
        <v/>
      </c>
      <c r="AG388" s="124"/>
      <c r="AH388" s="148"/>
      <c r="AI388" s="132"/>
      <c r="AJ388" s="173"/>
      <c r="AK388" s="173"/>
      <c r="AL388" s="132"/>
      <c r="AM388" s="132"/>
      <c r="AN388" s="132"/>
      <c r="AO388" s="257"/>
    </row>
    <row r="389" spans="1:41" hidden="1" x14ac:dyDescent="0.3">
      <c r="A389" s="297"/>
      <c r="B389" s="297"/>
      <c r="C389" s="246"/>
      <c r="D389" s="247"/>
      <c r="E389" s="250"/>
      <c r="F389" s="296"/>
      <c r="G389" s="257"/>
      <c r="H389" s="292"/>
      <c r="I389" s="257"/>
      <c r="J389" s="295"/>
      <c r="K389" s="261"/>
      <c r="L389" s="262"/>
      <c r="M389" s="263"/>
      <c r="N389" s="262">
        <f>IF(NOT(ISERROR(MATCH(M389,_xlfn.ANCHORARRAY(#REF!),0))),#REF!&amp;"Por favor no seleccionar los criterios de impacto",M389)</f>
        <v>0</v>
      </c>
      <c r="O389" s="261"/>
      <c r="P389" s="262"/>
      <c r="Q389" s="264"/>
      <c r="R389" s="119">
        <v>6</v>
      </c>
      <c r="S389" s="122"/>
      <c r="T389" s="123" t="str">
        <f t="shared" si="573"/>
        <v/>
      </c>
      <c r="U389" s="124"/>
      <c r="V389" s="124"/>
      <c r="W389" s="125" t="str">
        <f t="shared" si="572"/>
        <v/>
      </c>
      <c r="X389" s="124"/>
      <c r="Y389" s="124"/>
      <c r="Z389" s="124"/>
      <c r="AA389" s="126" t="str">
        <f t="shared" si="574"/>
        <v/>
      </c>
      <c r="AB389" s="127" t="str">
        <f t="shared" si="568"/>
        <v/>
      </c>
      <c r="AC389" s="125" t="str">
        <f t="shared" si="569"/>
        <v/>
      </c>
      <c r="AD389" s="127" t="str">
        <f t="shared" si="570"/>
        <v/>
      </c>
      <c r="AE389" s="125" t="str">
        <f t="shared" si="575"/>
        <v/>
      </c>
      <c r="AF389" s="128" t="str">
        <f t="shared" si="576"/>
        <v/>
      </c>
      <c r="AG389" s="124"/>
      <c r="AH389" s="148"/>
      <c r="AI389" s="132"/>
      <c r="AJ389" s="173"/>
      <c r="AK389" s="173"/>
      <c r="AL389" s="132"/>
      <c r="AM389" s="132"/>
      <c r="AN389" s="132"/>
      <c r="AO389" s="257"/>
    </row>
    <row r="390" spans="1:41" hidden="1" x14ac:dyDescent="0.3">
      <c r="A390" s="297"/>
      <c r="B390" s="297"/>
      <c r="C390" s="244">
        <v>88</v>
      </c>
      <c r="D390" s="247"/>
      <c r="E390" s="248"/>
      <c r="F390" s="296"/>
      <c r="G390" s="257"/>
      <c r="H390" s="292"/>
      <c r="I390" s="257"/>
      <c r="J390" s="295"/>
      <c r="K390" s="261" t="str">
        <f t="shared" ref="K390" si="577">IF(J390&lt;=0,"",IF(J390&lt;=2,"Muy Baja",IF(J390&lt;=24,"Baja",IF(J390&lt;=500,"Media",IF(J390&lt;=5000,"Alta","Muy Alta")))))</f>
        <v/>
      </c>
      <c r="L390" s="262" t="str">
        <f>IF(K390="","",IF(K390="Muy Baja",0.2,IF(K390="Baja",0.4,IF(K390="Media",0.6,IF(K390="Alta",0.8,IF(K390="Muy Alta",1,))))))</f>
        <v/>
      </c>
      <c r="M390" s="263"/>
      <c r="N390" s="262">
        <f>IF(NOT(ISERROR(MATCH(M390,'Tabla Impacto'!$B$221:$B$223,0))),'Tabla Impacto'!$F$223&amp;"Por favor no seleccionar los criterios de impacto(Afectación Económica o presupuestal y Pérdida Reputacional)",M390)</f>
        <v>0</v>
      </c>
      <c r="O390" s="261" t="str">
        <f>IF(OR(N390='Tabla Impacto'!$C$11,N390='Tabla Impacto'!$D$11),"Leve",IF(OR(N390='Tabla Impacto'!$C$12,N390='Tabla Impacto'!$D$12),"Menor",IF(OR(N390='Tabla Impacto'!$C$13,N390='Tabla Impacto'!$D$13),"Moderado",IF(OR(N390='Tabla Impacto'!$C$14,N390='Tabla Impacto'!$D$14),"Mayor",IF(OR(N390='Tabla Impacto'!$C$15,N390='Tabla Impacto'!$D$15),"Catastrófico","")))))</f>
        <v/>
      </c>
      <c r="P390" s="262" t="str">
        <f>IF(O390="","",IF(O390="Leve",0.2,IF(O390="Menor",0.4,IF(O390="Moderado",0.6,IF(O390="Mayor",0.8,IF(O390="Catastrófico",1,))))))</f>
        <v/>
      </c>
      <c r="Q390" s="264" t="str">
        <f>IF(OR(AND(K390="Muy Baja",O390="Leve"),AND(K390="Muy Baja",O390="Menor"),AND(K390="Baja",O390="Leve")),"Bajo",IF(OR(AND(K390="Muy baja",O390="Moderado"),AND(K390="Baja",O390="Menor"),AND(K390="Baja",O390="Moderado"),AND(K390="Media",O390="Leve"),AND(K390="Media",O390="Menor"),AND(K390="Media",O390="Moderado"),AND(K390="Alta",O390="Leve"),AND(K390="Alta",O390="Menor")),"Moderado",IF(OR(AND(K390="Muy Baja",O390="Mayor"),AND(K390="Baja",O390="Mayor"),AND(K390="Media",O390="Mayor"),AND(K390="Alta",O390="Moderado"),AND(K390="Alta",O390="Mayor"),AND(K390="Muy Alta",O390="Leve"),AND(K390="Muy Alta",O390="Menor"),AND(K390="Muy Alta",O390="Moderado"),AND(K390="Muy Alta",O390="Mayor")),"Alto",IF(OR(AND(K390="Muy Baja",O390="Catastrófico"),AND(K390="Baja",O390="Catastrófico"),AND(K390="Media",O390="Catastrófico"),AND(K390="Alta",O390="Catastrófico"),AND(K390="Muy Alta",O390="Catastrófico")),"Extremo",""))))</f>
        <v/>
      </c>
      <c r="R390" s="119">
        <v>1</v>
      </c>
      <c r="S390" s="122"/>
      <c r="T390" s="123" t="str">
        <f>IF(OR(U390="Preventivo",U390="Detectivo"),"Probabilidad",IF(U390="Correctivo","Impacto",""))</f>
        <v/>
      </c>
      <c r="U390" s="124"/>
      <c r="V390" s="124"/>
      <c r="W390" s="125" t="str">
        <f>IF(AND(U390="Preventivo",V390="Automático"),"50%",IF(AND(U390="Preventivo",V390="Manual"),"40%",IF(AND(U390="Detectivo",V390="Automático"),"40%",IF(AND(U390="Detectivo",V390="Manual"),"30%",IF(AND(U390="Correctivo",V390="Automático"),"35%",IF(AND(U390="Correctivo",V390="Manual"),"25%",""))))))</f>
        <v/>
      </c>
      <c r="X390" s="124"/>
      <c r="Y390" s="124"/>
      <c r="Z390" s="124"/>
      <c r="AA390" s="126" t="str">
        <f>IFERROR(IF(T390="Probabilidad",(L390-(+L390*W390)),IF(T390="Impacto",L390,"")),"")</f>
        <v/>
      </c>
      <c r="AB390" s="127" t="str">
        <f>IFERROR(IF(AA390="","",IF(AA390&lt;=0.2,"Muy Baja",IF(AA390&lt;=0.4,"Baja",IF(AA390&lt;=0.6,"Media",IF(AA390&lt;=0.8,"Alta","Muy Alta"))))),"")</f>
        <v/>
      </c>
      <c r="AC390" s="125" t="str">
        <f>+AA390</f>
        <v/>
      </c>
      <c r="AD390" s="127" t="str">
        <f>IFERROR(IF(AE390="","",IF(AE390&lt;=0.2,"Leve",IF(AE390&lt;=0.4,"Menor",IF(AE390&lt;=0.6,"Moderado",IF(AE390&lt;=0.8,"Mayor","Catastrófico"))))),"")</f>
        <v/>
      </c>
      <c r="AE390" s="125" t="str">
        <f>IFERROR(IF(T390="Impacto",(P390-(+P390*W390)),IF(T390="Probabilidad",P390,"")),"")</f>
        <v/>
      </c>
      <c r="AF390" s="128" t="str">
        <f>IFERROR(IF(OR(AND(AB390="Muy Baja",AD390="Leve"),AND(AB390="Muy Baja",AD390="Menor"),AND(AB390="Baja",AD390="Leve")),"Bajo",IF(OR(AND(AB390="Muy baja",AD390="Moderado"),AND(AB390="Baja",AD390="Menor"),AND(AB390="Baja",AD390="Moderado"),AND(AB390="Media",AD390="Leve"),AND(AB390="Media",AD390="Menor"),AND(AB390="Media",AD390="Moderado"),AND(AB390="Alta",AD390="Leve"),AND(AB390="Alta",AD390="Menor")),"Moderado",IF(OR(AND(AB390="Muy Baja",AD390="Mayor"),AND(AB390="Baja",AD390="Mayor"),AND(AB390="Media",AD390="Mayor"),AND(AB390="Alta",AD390="Moderado"),AND(AB390="Alta",AD390="Mayor"),AND(AB390="Muy Alta",AD390="Leve"),AND(AB390="Muy Alta",AD390="Menor"),AND(AB390="Muy Alta",AD390="Moderado"),AND(AB390="Muy Alta",AD390="Mayor")),"Alto",IF(OR(AND(AB390="Muy Baja",AD390="Catastrófico"),AND(AB390="Baja",AD390="Catastrófico"),AND(AB390="Media",AD390="Catastrófico"),AND(AB390="Alta",AD390="Catastrófico"),AND(AB390="Muy Alta",AD390="Catastrófico")),"Extremo","")))),"")</f>
        <v/>
      </c>
      <c r="AG390" s="124"/>
      <c r="AH390" s="148"/>
      <c r="AI390" s="174"/>
      <c r="AJ390" s="174"/>
      <c r="AK390" s="174"/>
      <c r="AL390" s="132"/>
      <c r="AM390" s="132"/>
      <c r="AN390" s="132"/>
      <c r="AO390" s="257"/>
    </row>
    <row r="391" spans="1:41" hidden="1" x14ac:dyDescent="0.3">
      <c r="A391" s="297"/>
      <c r="B391" s="297"/>
      <c r="C391" s="245"/>
      <c r="D391" s="247"/>
      <c r="E391" s="249"/>
      <c r="F391" s="296"/>
      <c r="G391" s="257"/>
      <c r="H391" s="292"/>
      <c r="I391" s="257"/>
      <c r="J391" s="295"/>
      <c r="K391" s="261"/>
      <c r="L391" s="262"/>
      <c r="M391" s="263"/>
      <c r="N391" s="262">
        <f>IF(NOT(ISERROR(MATCH(M391,_xlfn.ANCHORARRAY(#REF!),0))),#REF!&amp;"Por favor no seleccionar los criterios de impacto",M391)</f>
        <v>0</v>
      </c>
      <c r="O391" s="261"/>
      <c r="P391" s="262"/>
      <c r="Q391" s="264"/>
      <c r="R391" s="119">
        <v>2</v>
      </c>
      <c r="S391" s="122"/>
      <c r="T391" s="123" t="str">
        <f>IF(OR(U391="Preventivo",U391="Detectivo"),"Probabilidad",IF(U391="Correctivo","Impacto",""))</f>
        <v/>
      </c>
      <c r="U391" s="124"/>
      <c r="V391" s="124"/>
      <c r="W391" s="125" t="str">
        <f>IF(AND(U391="Preventivo",V391="Automático"),"50%",IF(AND(U391="Preventivo",V391="Manual"),"40%",IF(AND(U391="Detectivo",V391="Automático"),"40%",IF(AND(U391="Detectivo",V391="Manual"),"30%",IF(AND(U391="Correctivo",V391="Automático"),"35%",IF(AND(U391="Correctivo",V391="Manual"),"25%",""))))))</f>
        <v/>
      </c>
      <c r="X391" s="124"/>
      <c r="Y391" s="124"/>
      <c r="Z391" s="124"/>
      <c r="AA391" s="126" t="str">
        <f>IFERROR(IF(AND(T390="Probabilidad",T391="Probabilidad"),(AC390-(+AC390*W391)),IF(T391="Probabilidad",(L390-(+L390*W391)),IF(T391="Impacto",AC390,""))),"")</f>
        <v/>
      </c>
      <c r="AB391" s="127" t="str">
        <f t="shared" ref="AB391:AB395" si="578">IFERROR(IF(AA391="","",IF(AA391&lt;=0.2,"Muy Baja",IF(AA391&lt;=0.4,"Baja",IF(AA391&lt;=0.6,"Media",IF(AA391&lt;=0.8,"Alta","Muy Alta"))))),"")</f>
        <v/>
      </c>
      <c r="AC391" s="125" t="str">
        <f t="shared" ref="AC391:AC395" si="579">+AA391</f>
        <v/>
      </c>
      <c r="AD391" s="127" t="str">
        <f t="shared" ref="AD391:AD395" si="580">IFERROR(IF(AE391="","",IF(AE391&lt;=0.2,"Leve",IF(AE391&lt;=0.4,"Menor",IF(AE391&lt;=0.6,"Moderado",IF(AE391&lt;=0.8,"Mayor","Catastrófico"))))),"")</f>
        <v/>
      </c>
      <c r="AE391" s="125" t="str">
        <f>IFERROR(IF(AND(T390="Impacto",T391="Impacto"),(#REF!-(+#REF!*W391)),IF(T391="Impacto",($P$72-(+$P$72*W391)),IF(T391="Probabilidad",#REF!,""))),"")</f>
        <v/>
      </c>
      <c r="AF391" s="128" t="str">
        <f t="shared" ref="AF391:AF392" si="581">IFERROR(IF(OR(AND(AB391="Muy Baja",AD391="Leve"),AND(AB391="Muy Baja",AD391="Menor"),AND(AB391="Baja",AD391="Leve")),"Bajo",IF(OR(AND(AB391="Muy baja",AD391="Moderado"),AND(AB391="Baja",AD391="Menor"),AND(AB391="Baja",AD391="Moderado"),AND(AB391="Media",AD391="Leve"),AND(AB391="Media",AD391="Menor"),AND(AB391="Media",AD391="Moderado"),AND(AB391="Alta",AD391="Leve"),AND(AB391="Alta",AD391="Menor")),"Moderado",IF(OR(AND(AB391="Muy Baja",AD391="Mayor"),AND(AB391="Baja",AD391="Mayor"),AND(AB391="Media",AD391="Mayor"),AND(AB391="Alta",AD391="Moderado"),AND(AB391="Alta",AD391="Mayor"),AND(AB391="Muy Alta",AD391="Leve"),AND(AB391="Muy Alta",AD391="Menor"),AND(AB391="Muy Alta",AD391="Moderado"),AND(AB391="Muy Alta",AD391="Mayor")),"Alto",IF(OR(AND(AB391="Muy Baja",AD391="Catastrófico"),AND(AB391="Baja",AD391="Catastrófico"),AND(AB391="Media",AD391="Catastrófico"),AND(AB391="Alta",AD391="Catastrófico"),AND(AB391="Muy Alta",AD391="Catastrófico")),"Extremo","")))),"")</f>
        <v/>
      </c>
      <c r="AG391" s="124"/>
      <c r="AH391" s="148"/>
      <c r="AI391" s="132"/>
      <c r="AJ391" s="173"/>
      <c r="AK391" s="173"/>
      <c r="AL391" s="132"/>
      <c r="AM391" s="132"/>
      <c r="AN391" s="132"/>
      <c r="AO391" s="257"/>
    </row>
    <row r="392" spans="1:41" hidden="1" x14ac:dyDescent="0.3">
      <c r="A392" s="297"/>
      <c r="B392" s="297"/>
      <c r="C392" s="245"/>
      <c r="D392" s="247"/>
      <c r="E392" s="249"/>
      <c r="F392" s="296"/>
      <c r="G392" s="257"/>
      <c r="H392" s="292"/>
      <c r="I392" s="257"/>
      <c r="J392" s="295"/>
      <c r="K392" s="261"/>
      <c r="L392" s="262"/>
      <c r="M392" s="263"/>
      <c r="N392" s="262">
        <f>IF(NOT(ISERROR(MATCH(M392,_xlfn.ANCHORARRAY(#REF!),0))),L396&amp;"Por favor no seleccionar los criterios de impacto",M392)</f>
        <v>0</v>
      </c>
      <c r="O392" s="261"/>
      <c r="P392" s="262"/>
      <c r="Q392" s="264"/>
      <c r="R392" s="119">
        <v>3</v>
      </c>
      <c r="S392" s="130"/>
      <c r="T392" s="123" t="str">
        <f>IF(OR(U392="Preventivo",U392="Detectivo"),"Probabilidad",IF(U392="Correctivo","Impacto",""))</f>
        <v/>
      </c>
      <c r="U392" s="124"/>
      <c r="V392" s="124"/>
      <c r="W392" s="125" t="str">
        <f t="shared" ref="W392:W395" si="582">IF(AND(U392="Preventivo",V392="Automático"),"50%",IF(AND(U392="Preventivo",V392="Manual"),"40%",IF(AND(U392="Detectivo",V392="Automático"),"40%",IF(AND(U392="Detectivo",V392="Manual"),"30%",IF(AND(U392="Correctivo",V392="Automático"),"35%",IF(AND(U392="Correctivo",V392="Manual"),"25%",""))))))</f>
        <v/>
      </c>
      <c r="X392" s="124"/>
      <c r="Y392" s="124"/>
      <c r="Z392" s="124"/>
      <c r="AA392" s="126" t="str">
        <f>IFERROR(IF(AND(T391="Probabilidad",T392="Probabilidad"),(AC391-(+AC391*W392)),IF(AND(T391="Impacto",T392="Probabilidad"),(AC390-(+AC390*W392)),IF(T392="Impacto",AC391,""))),"")</f>
        <v/>
      </c>
      <c r="AB392" s="127" t="str">
        <f t="shared" si="578"/>
        <v/>
      </c>
      <c r="AC392" s="125" t="str">
        <f t="shared" si="579"/>
        <v/>
      </c>
      <c r="AD392" s="127" t="str">
        <f t="shared" si="580"/>
        <v/>
      </c>
      <c r="AE392" s="125" t="str">
        <f>IFERROR(IF(AND(T391="Impacto",T392="Impacto"),(AE391-(+AE391*W392)),IF(AND(T391="Probabilidad",T392="Impacto"),(AE390-(+AE390*W392)),IF(T392="Probabilidad",AE391,""))),"")</f>
        <v/>
      </c>
      <c r="AF392" s="128" t="str">
        <f t="shared" si="581"/>
        <v/>
      </c>
      <c r="AG392" s="124"/>
      <c r="AH392" s="148"/>
      <c r="AI392" s="132"/>
      <c r="AJ392" s="173"/>
      <c r="AK392" s="173"/>
      <c r="AL392" s="132"/>
      <c r="AM392" s="132"/>
      <c r="AN392" s="132"/>
      <c r="AO392" s="257"/>
    </row>
    <row r="393" spans="1:41" hidden="1" x14ac:dyDescent="0.3">
      <c r="A393" s="297"/>
      <c r="B393" s="297"/>
      <c r="C393" s="245"/>
      <c r="D393" s="247"/>
      <c r="E393" s="249"/>
      <c r="F393" s="296"/>
      <c r="G393" s="257"/>
      <c r="H393" s="292"/>
      <c r="I393" s="257"/>
      <c r="J393" s="295"/>
      <c r="K393" s="261"/>
      <c r="L393" s="262"/>
      <c r="M393" s="263"/>
      <c r="N393" s="262">
        <f>IF(NOT(ISERROR(MATCH(M393,_xlfn.ANCHORARRAY(#REF!),0))),L397&amp;"Por favor no seleccionar los criterios de impacto",M393)</f>
        <v>0</v>
      </c>
      <c r="O393" s="261"/>
      <c r="P393" s="262"/>
      <c r="Q393" s="264"/>
      <c r="R393" s="119">
        <v>4</v>
      </c>
      <c r="S393" s="122"/>
      <c r="T393" s="123" t="str">
        <f t="shared" ref="T393:T395" si="583">IF(OR(U393="Preventivo",U393="Detectivo"),"Probabilidad",IF(U393="Correctivo","Impacto",""))</f>
        <v/>
      </c>
      <c r="U393" s="124"/>
      <c r="V393" s="124"/>
      <c r="W393" s="125" t="str">
        <f t="shared" si="582"/>
        <v/>
      </c>
      <c r="X393" s="124"/>
      <c r="Y393" s="124"/>
      <c r="Z393" s="124"/>
      <c r="AA393" s="126" t="str">
        <f t="shared" ref="AA393:AA395" si="584">IFERROR(IF(AND(T392="Probabilidad",T393="Probabilidad"),(AC392-(+AC392*W393)),IF(AND(T392="Impacto",T393="Probabilidad"),(AC391-(+AC391*W393)),IF(T393="Impacto",AC392,""))),"")</f>
        <v/>
      </c>
      <c r="AB393" s="127" t="str">
        <f t="shared" si="578"/>
        <v/>
      </c>
      <c r="AC393" s="125" t="str">
        <f t="shared" si="579"/>
        <v/>
      </c>
      <c r="AD393" s="127" t="str">
        <f t="shared" si="580"/>
        <v/>
      </c>
      <c r="AE393" s="125" t="str">
        <f t="shared" ref="AE393:AE395" si="585">IFERROR(IF(AND(T392="Impacto",T393="Impacto"),(AE392-(+AE392*W393)),IF(AND(T392="Probabilidad",T393="Impacto"),(AE391-(+AE391*W393)),IF(T393="Probabilidad",AE392,""))),"")</f>
        <v/>
      </c>
      <c r="AF393" s="128" t="str">
        <f>IFERROR(IF(OR(AND(AB393="Muy Baja",AD393="Leve"),AND(AB393="Muy Baja",AD393="Menor"),AND(AB393="Baja",AD393="Leve")),"Bajo",IF(OR(AND(AB393="Muy baja",AD393="Moderado"),AND(AB393="Baja",AD393="Menor"),AND(AB393="Baja",AD393="Moderado"),AND(AB393="Media",AD393="Leve"),AND(AB393="Media",AD393="Menor"),AND(AB393="Media",AD393="Moderado"),AND(AB393="Alta",AD393="Leve"),AND(AB393="Alta",AD393="Menor")),"Moderado",IF(OR(AND(AB393="Muy Baja",AD393="Mayor"),AND(AB393="Baja",AD393="Mayor"),AND(AB393="Media",AD393="Mayor"),AND(AB393="Alta",AD393="Moderado"),AND(AB393="Alta",AD393="Mayor"),AND(AB393="Muy Alta",AD393="Leve"),AND(AB393="Muy Alta",AD393="Menor"),AND(AB393="Muy Alta",AD393="Moderado"),AND(AB393="Muy Alta",AD393="Mayor")),"Alto",IF(OR(AND(AB393="Muy Baja",AD393="Catastrófico"),AND(AB393="Baja",AD393="Catastrófico"),AND(AB393="Media",AD393="Catastrófico"),AND(AB393="Alta",AD393="Catastrófico"),AND(AB393="Muy Alta",AD393="Catastrófico")),"Extremo","")))),"")</f>
        <v/>
      </c>
      <c r="AG393" s="124"/>
      <c r="AH393" s="148"/>
      <c r="AI393" s="132"/>
      <c r="AJ393" s="132"/>
      <c r="AK393" s="132"/>
      <c r="AL393" s="132"/>
      <c r="AM393" s="132"/>
      <c r="AN393" s="132"/>
      <c r="AO393" s="257"/>
    </row>
    <row r="394" spans="1:41" hidden="1" x14ac:dyDescent="0.3">
      <c r="A394" s="297"/>
      <c r="B394" s="297"/>
      <c r="C394" s="245"/>
      <c r="D394" s="247"/>
      <c r="E394" s="249"/>
      <c r="F394" s="296"/>
      <c r="G394" s="257"/>
      <c r="H394" s="292"/>
      <c r="I394" s="257"/>
      <c r="J394" s="295"/>
      <c r="K394" s="261"/>
      <c r="L394" s="262"/>
      <c r="M394" s="263"/>
      <c r="N394" s="262">
        <f>IF(NOT(ISERROR(MATCH(M394,_xlfn.ANCHORARRAY(H396),0))),L398&amp;"Por favor no seleccionar los criterios de impacto",M394)</f>
        <v>0</v>
      </c>
      <c r="O394" s="261"/>
      <c r="P394" s="262"/>
      <c r="Q394" s="264"/>
      <c r="R394" s="119">
        <v>5</v>
      </c>
      <c r="S394" s="122"/>
      <c r="T394" s="123" t="str">
        <f t="shared" si="583"/>
        <v/>
      </c>
      <c r="U394" s="124"/>
      <c r="V394" s="124"/>
      <c r="W394" s="125" t="str">
        <f t="shared" si="582"/>
        <v/>
      </c>
      <c r="X394" s="124"/>
      <c r="Y394" s="124"/>
      <c r="Z394" s="124"/>
      <c r="AA394" s="126" t="str">
        <f t="shared" si="584"/>
        <v/>
      </c>
      <c r="AB394" s="127" t="str">
        <f t="shared" si="578"/>
        <v/>
      </c>
      <c r="AC394" s="125" t="str">
        <f t="shared" si="579"/>
        <v/>
      </c>
      <c r="AD394" s="127" t="str">
        <f t="shared" si="580"/>
        <v/>
      </c>
      <c r="AE394" s="125" t="str">
        <f t="shared" si="585"/>
        <v/>
      </c>
      <c r="AF394" s="128" t="str">
        <f t="shared" ref="AF394:AF395" si="586">IFERROR(IF(OR(AND(AB394="Muy Baja",AD394="Leve"),AND(AB394="Muy Baja",AD394="Menor"),AND(AB394="Baja",AD394="Leve")),"Bajo",IF(OR(AND(AB394="Muy baja",AD394="Moderado"),AND(AB394="Baja",AD394="Menor"),AND(AB394="Baja",AD394="Moderado"),AND(AB394="Media",AD394="Leve"),AND(AB394="Media",AD394="Menor"),AND(AB394="Media",AD394="Moderado"),AND(AB394="Alta",AD394="Leve"),AND(AB394="Alta",AD394="Menor")),"Moderado",IF(OR(AND(AB394="Muy Baja",AD394="Mayor"),AND(AB394="Baja",AD394="Mayor"),AND(AB394="Media",AD394="Mayor"),AND(AB394="Alta",AD394="Moderado"),AND(AB394="Alta",AD394="Mayor"),AND(AB394="Muy Alta",AD394="Leve"),AND(AB394="Muy Alta",AD394="Menor"),AND(AB394="Muy Alta",AD394="Moderado"),AND(AB394="Muy Alta",AD394="Mayor")),"Alto",IF(OR(AND(AB394="Muy Baja",AD394="Catastrófico"),AND(AB394="Baja",AD394="Catastrófico"),AND(AB394="Media",AD394="Catastrófico"),AND(AB394="Alta",AD394="Catastrófico"),AND(AB394="Muy Alta",AD394="Catastrófico")),"Extremo","")))),"")</f>
        <v/>
      </c>
      <c r="AG394" s="124"/>
      <c r="AH394" s="148"/>
      <c r="AI394" s="132"/>
      <c r="AJ394" s="132"/>
      <c r="AK394" s="132"/>
      <c r="AL394" s="132"/>
      <c r="AM394" s="132"/>
      <c r="AN394" s="132"/>
      <c r="AO394" s="257"/>
    </row>
    <row r="395" spans="1:41" hidden="1" x14ac:dyDescent="0.3">
      <c r="A395" s="297"/>
      <c r="B395" s="297"/>
      <c r="C395" s="246"/>
      <c r="D395" s="247"/>
      <c r="E395" s="250"/>
      <c r="F395" s="296"/>
      <c r="G395" s="257"/>
      <c r="H395" s="292"/>
      <c r="I395" s="257"/>
      <c r="J395" s="295"/>
      <c r="K395" s="261"/>
      <c r="L395" s="262"/>
      <c r="M395" s="263"/>
      <c r="N395" s="262">
        <f>IF(NOT(ISERROR(MATCH(M395,_xlfn.ANCHORARRAY(H397),0))),L399&amp;"Por favor no seleccionar los criterios de impacto",M395)</f>
        <v>0</v>
      </c>
      <c r="O395" s="261"/>
      <c r="P395" s="262"/>
      <c r="Q395" s="264"/>
      <c r="R395" s="119">
        <v>6</v>
      </c>
      <c r="S395" s="122"/>
      <c r="T395" s="123" t="str">
        <f t="shared" si="583"/>
        <v/>
      </c>
      <c r="U395" s="124"/>
      <c r="V395" s="124"/>
      <c r="W395" s="125" t="str">
        <f t="shared" si="582"/>
        <v/>
      </c>
      <c r="X395" s="124"/>
      <c r="Y395" s="124"/>
      <c r="Z395" s="124"/>
      <c r="AA395" s="126" t="str">
        <f t="shared" si="584"/>
        <v/>
      </c>
      <c r="AB395" s="127" t="str">
        <f t="shared" si="578"/>
        <v/>
      </c>
      <c r="AC395" s="125" t="str">
        <f t="shared" si="579"/>
        <v/>
      </c>
      <c r="AD395" s="127" t="str">
        <f t="shared" si="580"/>
        <v/>
      </c>
      <c r="AE395" s="125" t="str">
        <f t="shared" si="585"/>
        <v/>
      </c>
      <c r="AF395" s="128" t="str">
        <f t="shared" si="586"/>
        <v/>
      </c>
      <c r="AG395" s="124"/>
      <c r="AH395" s="148"/>
      <c r="AI395" s="132"/>
      <c r="AJ395" s="132"/>
      <c r="AK395" s="132"/>
      <c r="AL395" s="132"/>
      <c r="AM395" s="132"/>
      <c r="AN395" s="132"/>
      <c r="AO395" s="257"/>
    </row>
    <row r="396" spans="1:41" hidden="1" x14ac:dyDescent="0.3">
      <c r="A396" s="297"/>
      <c r="B396" s="297"/>
      <c r="C396" s="244">
        <v>90</v>
      </c>
      <c r="D396" s="247"/>
      <c r="E396" s="248"/>
      <c r="F396" s="296"/>
      <c r="G396" s="257"/>
      <c r="H396" s="292"/>
      <c r="I396" s="257"/>
      <c r="J396" s="295"/>
      <c r="K396" s="261" t="str">
        <f t="shared" ref="K396" si="587">IF(J396&lt;=0,"",IF(J396&lt;=2,"Muy Baja",IF(J396&lt;=24,"Baja",IF(J396&lt;=500,"Media",IF(J396&lt;=5000,"Alta","Muy Alta")))))</f>
        <v/>
      </c>
      <c r="L396" s="262" t="str">
        <f>IF(K396="","",IF(K396="Muy Baja",0.2,IF(K396="Baja",0.4,IF(K396="Media",0.6,IF(K396="Alta",0.8,IF(K396="Muy Alta",1,))))))</f>
        <v/>
      </c>
      <c r="M396" s="263"/>
      <c r="N396" s="262">
        <f>IF(NOT(ISERROR(MATCH(M396,'Tabla Impacto'!$B$221:$B$223,0))),'Tabla Impacto'!$F$223&amp;"Por favor no seleccionar los criterios de impacto(Afectación Económica o presupuestal y Pérdida Reputacional)",M396)</f>
        <v>0</v>
      </c>
      <c r="O396" s="261" t="str">
        <f>IF(OR(N396='Tabla Impacto'!$C$11,N396='Tabla Impacto'!$D$11),"Leve",IF(OR(N396='Tabla Impacto'!$C$12,N396='Tabla Impacto'!$D$12),"Menor",IF(OR(N396='Tabla Impacto'!$C$13,N396='Tabla Impacto'!$D$13),"Moderado",IF(OR(N396='Tabla Impacto'!$C$14,N396='Tabla Impacto'!$D$14),"Mayor",IF(OR(N396='Tabla Impacto'!$C$15,N396='Tabla Impacto'!$D$15),"Catastrófico","")))))</f>
        <v/>
      </c>
      <c r="P396" s="262" t="str">
        <f>IF(O396="","",IF(O396="Leve",0.2,IF(O396="Menor",0.4,IF(O396="Moderado",0.6,IF(O396="Mayor",0.8,IF(O396="Catastrófico",1,))))))</f>
        <v/>
      </c>
      <c r="Q396" s="264" t="str">
        <f>IF(OR(AND(K396="Muy Baja",O396="Leve"),AND(K396="Muy Baja",O396="Menor"),AND(K396="Baja",O396="Leve")),"Bajo",IF(OR(AND(K396="Muy baja",O396="Moderado"),AND(K396="Baja",O396="Menor"),AND(K396="Baja",O396="Moderado"),AND(K396="Media",O396="Leve"),AND(K396="Media",O396="Menor"),AND(K396="Media",O396="Moderado"),AND(K396="Alta",O396="Leve"),AND(K396="Alta",O396="Menor")),"Moderado",IF(OR(AND(K396="Muy Baja",O396="Mayor"),AND(K396="Baja",O396="Mayor"),AND(K396="Media",O396="Mayor"),AND(K396="Alta",O396="Moderado"),AND(K396="Alta",O396="Mayor"),AND(K396="Muy Alta",O396="Leve"),AND(K396="Muy Alta",O396="Menor"),AND(K396="Muy Alta",O396="Moderado"),AND(K396="Muy Alta",O396="Mayor")),"Alto",IF(OR(AND(K396="Muy Baja",O396="Catastrófico"),AND(K396="Baja",O396="Catastrófico"),AND(K396="Media",O396="Catastrófico"),AND(K396="Alta",O396="Catastrófico"),AND(K396="Muy Alta",O396="Catastrófico")),"Extremo",""))))</f>
        <v/>
      </c>
      <c r="R396" s="119">
        <v>1</v>
      </c>
      <c r="S396" s="122"/>
      <c r="T396" s="123" t="str">
        <f>IF(OR(U396="Preventivo",U396="Detectivo"),"Probabilidad",IF(U396="Correctivo","Impacto",""))</f>
        <v/>
      </c>
      <c r="U396" s="124"/>
      <c r="V396" s="124"/>
      <c r="W396" s="125" t="str">
        <f>IF(AND(U396="Preventivo",V396="Automático"),"50%",IF(AND(U396="Preventivo",V396="Manual"),"40%",IF(AND(U396="Detectivo",V396="Automático"),"40%",IF(AND(U396="Detectivo",V396="Manual"),"30%",IF(AND(U396="Correctivo",V396="Automático"),"35%",IF(AND(U396="Correctivo",V396="Manual"),"25%",""))))))</f>
        <v/>
      </c>
      <c r="X396" s="124"/>
      <c r="Y396" s="124"/>
      <c r="Z396" s="124"/>
      <c r="AA396" s="126" t="str">
        <f>IFERROR(IF(T396="Probabilidad",(L396-(+L396*W396)),IF(T396="Impacto",L396,"")),"")</f>
        <v/>
      </c>
      <c r="AB396" s="127" t="str">
        <f>IFERROR(IF(AA396="","",IF(AA396&lt;=0.2,"Muy Baja",IF(AA396&lt;=0.4,"Baja",IF(AA396&lt;=0.6,"Media",IF(AA396&lt;=0.8,"Alta","Muy Alta"))))),"")</f>
        <v/>
      </c>
      <c r="AC396" s="125" t="str">
        <f>+AA396</f>
        <v/>
      </c>
      <c r="AD396" s="127" t="str">
        <f>IFERROR(IF(AE396="","",IF(AE396&lt;=0.2,"Leve",IF(AE396&lt;=0.4,"Menor",IF(AE396&lt;=0.6,"Moderado",IF(AE396&lt;=0.8,"Mayor","Catastrófico"))))),"")</f>
        <v/>
      </c>
      <c r="AE396" s="125" t="str">
        <f>IFERROR(IF(T396="Impacto",(P396-(+P396*W396)),IF(T396="Probabilidad",P396,"")),"")</f>
        <v/>
      </c>
      <c r="AF396" s="128" t="str">
        <f>IFERROR(IF(OR(AND(AB396="Muy Baja",AD396="Leve"),AND(AB396="Muy Baja",AD396="Menor"),AND(AB396="Baja",AD396="Leve")),"Bajo",IF(OR(AND(AB396="Muy baja",AD396="Moderado"),AND(AB396="Baja",AD396="Menor"),AND(AB396="Baja",AD396="Moderado"),AND(AB396="Media",AD396="Leve"),AND(AB396="Media",AD396="Menor"),AND(AB396="Media",AD396="Moderado"),AND(AB396="Alta",AD396="Leve"),AND(AB396="Alta",AD396="Menor")),"Moderado",IF(OR(AND(AB396="Muy Baja",AD396="Mayor"),AND(AB396="Baja",AD396="Mayor"),AND(AB396="Media",AD396="Mayor"),AND(AB396="Alta",AD396="Moderado"),AND(AB396="Alta",AD396="Mayor"),AND(AB396="Muy Alta",AD396="Leve"),AND(AB396="Muy Alta",AD396="Menor"),AND(AB396="Muy Alta",AD396="Moderado"),AND(AB396="Muy Alta",AD396="Mayor")),"Alto",IF(OR(AND(AB396="Muy Baja",AD396="Catastrófico"),AND(AB396="Baja",AD396="Catastrófico"),AND(AB396="Media",AD396="Catastrófico"),AND(AB396="Alta",AD396="Catastrófico"),AND(AB396="Muy Alta",AD396="Catastrófico")),"Extremo","")))),"")</f>
        <v/>
      </c>
      <c r="AG396" s="124"/>
      <c r="AH396" s="148"/>
      <c r="AI396" s="173"/>
      <c r="AJ396" s="176"/>
      <c r="AK396" s="176"/>
      <c r="AL396" s="132"/>
      <c r="AM396" s="132"/>
      <c r="AN396" s="132"/>
      <c r="AO396" s="257"/>
    </row>
    <row r="397" spans="1:41" hidden="1" x14ac:dyDescent="0.3">
      <c r="A397" s="297"/>
      <c r="B397" s="297"/>
      <c r="C397" s="245"/>
      <c r="D397" s="247"/>
      <c r="E397" s="249"/>
      <c r="F397" s="296"/>
      <c r="G397" s="257"/>
      <c r="H397" s="292"/>
      <c r="I397" s="257"/>
      <c r="J397" s="295"/>
      <c r="K397" s="261"/>
      <c r="L397" s="262"/>
      <c r="M397" s="263"/>
      <c r="N397" s="262">
        <f>IF(NOT(ISERROR(MATCH(M397,_xlfn.ANCHORARRAY(#REF!),0))),#REF!&amp;"Por favor no seleccionar los criterios de impacto",M397)</f>
        <v>0</v>
      </c>
      <c r="O397" s="261"/>
      <c r="P397" s="262"/>
      <c r="Q397" s="264"/>
      <c r="R397" s="119">
        <v>2</v>
      </c>
      <c r="S397" s="122"/>
      <c r="T397" s="123" t="str">
        <f>IF(OR(U397="Preventivo",U397="Detectivo"),"Probabilidad",IF(U397="Correctivo","Impacto",""))</f>
        <v/>
      </c>
      <c r="U397" s="124"/>
      <c r="V397" s="124"/>
      <c r="W397" s="125" t="str">
        <f>IF(AND(U397="Preventivo",V397="Automático"),"50%",IF(AND(U397="Preventivo",V397="Manual"),"40%",IF(AND(U397="Detectivo",V397="Automático"),"40%",IF(AND(U397="Detectivo",V397="Manual"),"30%",IF(AND(U397="Correctivo",V397="Automático"),"35%",IF(AND(U397="Correctivo",V397="Manual"),"25%",""))))))</f>
        <v/>
      </c>
      <c r="X397" s="124"/>
      <c r="Y397" s="124"/>
      <c r="Z397" s="124"/>
      <c r="AA397" s="126" t="str">
        <f>IFERROR(IF(AND(T396="Probabilidad",T397="Probabilidad"),(AC396-(+AC396*W397)),IF(T397="Probabilidad",(L396-(+L396*W397)),IF(T397="Impacto",AC396,""))),"")</f>
        <v/>
      </c>
      <c r="AB397" s="127" t="str">
        <f t="shared" ref="AB397:AB401" si="588">IFERROR(IF(AA397="","",IF(AA397&lt;=0.2,"Muy Baja",IF(AA397&lt;=0.4,"Baja",IF(AA397&lt;=0.6,"Media",IF(AA397&lt;=0.8,"Alta","Muy Alta"))))),"")</f>
        <v/>
      </c>
      <c r="AC397" s="125" t="str">
        <f t="shared" ref="AC397:AC401" si="589">+AA397</f>
        <v/>
      </c>
      <c r="AD397" s="127" t="str">
        <f t="shared" ref="AD397:AD401" si="590">IFERROR(IF(AE397="","",IF(AE397&lt;=0.2,"Leve",IF(AE397&lt;=0.4,"Menor",IF(AE397&lt;=0.6,"Moderado",IF(AE397&lt;=0.8,"Mayor","Catastrófico"))))),"")</f>
        <v/>
      </c>
      <c r="AE397" s="125" t="str">
        <f>IFERROR(IF(AND(T396="Impacto",T397="Impacto"),(#REF!-(+#REF!*W397)),IF(T397="Impacto",($P$72-(+$P$72*W397)),IF(T397="Probabilidad",#REF!,""))),"")</f>
        <v/>
      </c>
      <c r="AF397" s="128" t="str">
        <f t="shared" ref="AF397:AF398" si="591">IFERROR(IF(OR(AND(AB397="Muy Baja",AD397="Leve"),AND(AB397="Muy Baja",AD397="Menor"),AND(AB397="Baja",AD397="Leve")),"Bajo",IF(OR(AND(AB397="Muy baja",AD397="Moderado"),AND(AB397="Baja",AD397="Menor"),AND(AB397="Baja",AD397="Moderado"),AND(AB397="Media",AD397="Leve"),AND(AB397="Media",AD397="Menor"),AND(AB397="Media",AD397="Moderado"),AND(AB397="Alta",AD397="Leve"),AND(AB397="Alta",AD397="Menor")),"Moderado",IF(OR(AND(AB397="Muy Baja",AD397="Mayor"),AND(AB397="Baja",AD397="Mayor"),AND(AB397="Media",AD397="Mayor"),AND(AB397="Alta",AD397="Moderado"),AND(AB397="Alta",AD397="Mayor"),AND(AB397="Muy Alta",AD397="Leve"),AND(AB397="Muy Alta",AD397="Menor"),AND(AB397="Muy Alta",AD397="Moderado"),AND(AB397="Muy Alta",AD397="Mayor")),"Alto",IF(OR(AND(AB397="Muy Baja",AD397="Catastrófico"),AND(AB397="Baja",AD397="Catastrófico"),AND(AB397="Media",AD397="Catastrófico"),AND(AB397="Alta",AD397="Catastrófico"),AND(AB397="Muy Alta",AD397="Catastrófico")),"Extremo","")))),"")</f>
        <v/>
      </c>
      <c r="AG397" s="124"/>
      <c r="AH397" s="148"/>
      <c r="AI397" s="132"/>
      <c r="AJ397" s="132"/>
      <c r="AK397" s="132"/>
      <c r="AL397" s="132"/>
      <c r="AM397" s="132"/>
      <c r="AN397" s="132"/>
      <c r="AO397" s="257"/>
    </row>
    <row r="398" spans="1:41" hidden="1" x14ac:dyDescent="0.3">
      <c r="A398" s="297"/>
      <c r="B398" s="297"/>
      <c r="C398" s="245"/>
      <c r="D398" s="247"/>
      <c r="E398" s="249"/>
      <c r="F398" s="296"/>
      <c r="G398" s="257"/>
      <c r="H398" s="292"/>
      <c r="I398" s="257"/>
      <c r="J398" s="295"/>
      <c r="K398" s="261"/>
      <c r="L398" s="262"/>
      <c r="M398" s="263"/>
      <c r="N398" s="262">
        <f>IF(NOT(ISERROR(MATCH(M398,_xlfn.ANCHORARRAY(#REF!),0))),#REF!&amp;"Por favor no seleccionar los criterios de impacto",M398)</f>
        <v>0</v>
      </c>
      <c r="O398" s="261"/>
      <c r="P398" s="262"/>
      <c r="Q398" s="264"/>
      <c r="R398" s="119">
        <v>3</v>
      </c>
      <c r="S398" s="130"/>
      <c r="T398" s="123" t="str">
        <f>IF(OR(U398="Preventivo",U398="Detectivo"),"Probabilidad",IF(U398="Correctivo","Impacto",""))</f>
        <v/>
      </c>
      <c r="U398" s="124"/>
      <c r="V398" s="124"/>
      <c r="W398" s="125" t="str">
        <f t="shared" ref="W398:W401" si="592">IF(AND(U398="Preventivo",V398="Automático"),"50%",IF(AND(U398="Preventivo",V398="Manual"),"40%",IF(AND(U398="Detectivo",V398="Automático"),"40%",IF(AND(U398="Detectivo",V398="Manual"),"30%",IF(AND(U398="Correctivo",V398="Automático"),"35%",IF(AND(U398="Correctivo",V398="Manual"),"25%",""))))))</f>
        <v/>
      </c>
      <c r="X398" s="124"/>
      <c r="Y398" s="124"/>
      <c r="Z398" s="124"/>
      <c r="AA398" s="126" t="str">
        <f>IFERROR(IF(AND(T397="Probabilidad",T398="Probabilidad"),(AC397-(+AC397*W398)),IF(AND(T397="Impacto",T398="Probabilidad"),(AC396-(+AC396*W398)),IF(T398="Impacto",AC397,""))),"")</f>
        <v/>
      </c>
      <c r="AB398" s="127" t="str">
        <f t="shared" si="588"/>
        <v/>
      </c>
      <c r="AC398" s="125" t="str">
        <f t="shared" si="589"/>
        <v/>
      </c>
      <c r="AD398" s="127" t="str">
        <f t="shared" si="590"/>
        <v/>
      </c>
      <c r="AE398" s="125" t="str">
        <f>IFERROR(IF(AND(T397="Impacto",T398="Impacto"),(AE397-(+AE397*W398)),IF(AND(T397="Probabilidad",T398="Impacto"),(AE396-(+AE396*W398)),IF(T398="Probabilidad",AE397,""))),"")</f>
        <v/>
      </c>
      <c r="AF398" s="128" t="str">
        <f t="shared" si="591"/>
        <v/>
      </c>
      <c r="AG398" s="124"/>
      <c r="AH398" s="148"/>
      <c r="AI398" s="132"/>
      <c r="AJ398" s="132"/>
      <c r="AK398" s="132"/>
      <c r="AL398" s="132"/>
      <c r="AM398" s="132"/>
      <c r="AN398" s="132"/>
      <c r="AO398" s="257"/>
    </row>
    <row r="399" spans="1:41" hidden="1" x14ac:dyDescent="0.3">
      <c r="A399" s="297"/>
      <c r="B399" s="297"/>
      <c r="C399" s="245"/>
      <c r="D399" s="247"/>
      <c r="E399" s="249"/>
      <c r="F399" s="296"/>
      <c r="G399" s="257"/>
      <c r="H399" s="292"/>
      <c r="I399" s="257"/>
      <c r="J399" s="295"/>
      <c r="K399" s="261"/>
      <c r="L399" s="262"/>
      <c r="M399" s="263"/>
      <c r="N399" s="262">
        <f>IF(NOT(ISERROR(MATCH(M399,_xlfn.ANCHORARRAY(#REF!),0))),#REF!&amp;"Por favor no seleccionar los criterios de impacto",M399)</f>
        <v>0</v>
      </c>
      <c r="O399" s="261"/>
      <c r="P399" s="262"/>
      <c r="Q399" s="264"/>
      <c r="R399" s="119">
        <v>4</v>
      </c>
      <c r="S399" s="122"/>
      <c r="T399" s="123" t="str">
        <f t="shared" ref="T399:T401" si="593">IF(OR(U399="Preventivo",U399="Detectivo"),"Probabilidad",IF(U399="Correctivo","Impacto",""))</f>
        <v/>
      </c>
      <c r="U399" s="124"/>
      <c r="V399" s="124"/>
      <c r="W399" s="125" t="str">
        <f t="shared" si="592"/>
        <v/>
      </c>
      <c r="X399" s="124"/>
      <c r="Y399" s="124"/>
      <c r="Z399" s="124"/>
      <c r="AA399" s="126" t="str">
        <f t="shared" ref="AA399:AA401" si="594">IFERROR(IF(AND(T398="Probabilidad",T399="Probabilidad"),(AC398-(+AC398*W399)),IF(AND(T398="Impacto",T399="Probabilidad"),(AC397-(+AC397*W399)),IF(T399="Impacto",AC398,""))),"")</f>
        <v/>
      </c>
      <c r="AB399" s="127" t="str">
        <f t="shared" si="588"/>
        <v/>
      </c>
      <c r="AC399" s="125" t="str">
        <f t="shared" si="589"/>
        <v/>
      </c>
      <c r="AD399" s="127" t="str">
        <f t="shared" si="590"/>
        <v/>
      </c>
      <c r="AE399" s="125" t="str">
        <f t="shared" ref="AE399:AE401" si="595">IFERROR(IF(AND(T398="Impacto",T399="Impacto"),(AE398-(+AE398*W399)),IF(AND(T398="Probabilidad",T399="Impacto"),(AE397-(+AE397*W399)),IF(T399="Probabilidad",AE398,""))),"")</f>
        <v/>
      </c>
      <c r="AF399" s="128" t="str">
        <f>IFERROR(IF(OR(AND(AB399="Muy Baja",AD399="Leve"),AND(AB399="Muy Baja",AD399="Menor"),AND(AB399="Baja",AD399="Leve")),"Bajo",IF(OR(AND(AB399="Muy baja",AD399="Moderado"),AND(AB399="Baja",AD399="Menor"),AND(AB399="Baja",AD399="Moderado"),AND(AB399="Media",AD399="Leve"),AND(AB399="Media",AD399="Menor"),AND(AB399="Media",AD399="Moderado"),AND(AB399="Alta",AD399="Leve"),AND(AB399="Alta",AD399="Menor")),"Moderado",IF(OR(AND(AB399="Muy Baja",AD399="Mayor"),AND(AB399="Baja",AD399="Mayor"),AND(AB399="Media",AD399="Mayor"),AND(AB399="Alta",AD399="Moderado"),AND(AB399="Alta",AD399="Mayor"),AND(AB399="Muy Alta",AD399="Leve"),AND(AB399="Muy Alta",AD399="Menor"),AND(AB399="Muy Alta",AD399="Moderado"),AND(AB399="Muy Alta",AD399="Mayor")),"Alto",IF(OR(AND(AB399="Muy Baja",AD399="Catastrófico"),AND(AB399="Baja",AD399="Catastrófico"),AND(AB399="Media",AD399="Catastrófico"),AND(AB399="Alta",AD399="Catastrófico"),AND(AB399="Muy Alta",AD399="Catastrófico")),"Extremo","")))),"")</f>
        <v/>
      </c>
      <c r="AG399" s="124"/>
      <c r="AH399" s="148"/>
      <c r="AI399" s="132"/>
      <c r="AJ399" s="132"/>
      <c r="AK399" s="132"/>
      <c r="AL399" s="132"/>
      <c r="AM399" s="132"/>
      <c r="AN399" s="132"/>
      <c r="AO399" s="257"/>
    </row>
    <row r="400" spans="1:41" hidden="1" x14ac:dyDescent="0.3">
      <c r="A400" s="297"/>
      <c r="B400" s="297"/>
      <c r="C400" s="245"/>
      <c r="D400" s="247"/>
      <c r="E400" s="249"/>
      <c r="F400" s="296"/>
      <c r="G400" s="257"/>
      <c r="H400" s="292"/>
      <c r="I400" s="257"/>
      <c r="J400" s="295"/>
      <c r="K400" s="261"/>
      <c r="L400" s="262"/>
      <c r="M400" s="263"/>
      <c r="N400" s="262">
        <f>IF(NOT(ISERROR(MATCH(M400,_xlfn.ANCHORARRAY(#REF!),0))),#REF!&amp;"Por favor no seleccionar los criterios de impacto",M400)</f>
        <v>0</v>
      </c>
      <c r="O400" s="261"/>
      <c r="P400" s="262"/>
      <c r="Q400" s="264"/>
      <c r="R400" s="119">
        <v>5</v>
      </c>
      <c r="S400" s="122"/>
      <c r="T400" s="123" t="str">
        <f t="shared" si="593"/>
        <v/>
      </c>
      <c r="U400" s="124"/>
      <c r="V400" s="124"/>
      <c r="W400" s="125" t="str">
        <f t="shared" si="592"/>
        <v/>
      </c>
      <c r="X400" s="124"/>
      <c r="Y400" s="124"/>
      <c r="Z400" s="124"/>
      <c r="AA400" s="126" t="str">
        <f t="shared" si="594"/>
        <v/>
      </c>
      <c r="AB400" s="127" t="str">
        <f t="shared" si="588"/>
        <v/>
      </c>
      <c r="AC400" s="125" t="str">
        <f t="shared" si="589"/>
        <v/>
      </c>
      <c r="AD400" s="127" t="str">
        <f t="shared" si="590"/>
        <v/>
      </c>
      <c r="AE400" s="125" t="str">
        <f t="shared" si="595"/>
        <v/>
      </c>
      <c r="AF400" s="128" t="str">
        <f t="shared" ref="AF400:AF401" si="596">IFERROR(IF(OR(AND(AB400="Muy Baja",AD400="Leve"),AND(AB400="Muy Baja",AD400="Menor"),AND(AB400="Baja",AD400="Leve")),"Bajo",IF(OR(AND(AB400="Muy baja",AD400="Moderado"),AND(AB400="Baja",AD400="Menor"),AND(AB400="Baja",AD400="Moderado"),AND(AB400="Media",AD400="Leve"),AND(AB400="Media",AD400="Menor"),AND(AB400="Media",AD400="Moderado"),AND(AB400="Alta",AD400="Leve"),AND(AB400="Alta",AD400="Menor")),"Moderado",IF(OR(AND(AB400="Muy Baja",AD400="Mayor"),AND(AB400="Baja",AD400="Mayor"),AND(AB400="Media",AD400="Mayor"),AND(AB400="Alta",AD400="Moderado"),AND(AB400="Alta",AD400="Mayor"),AND(AB400="Muy Alta",AD400="Leve"),AND(AB400="Muy Alta",AD400="Menor"),AND(AB400="Muy Alta",AD400="Moderado"),AND(AB400="Muy Alta",AD400="Mayor")),"Alto",IF(OR(AND(AB400="Muy Baja",AD400="Catastrófico"),AND(AB400="Baja",AD400="Catastrófico"),AND(AB400="Media",AD400="Catastrófico"),AND(AB400="Alta",AD400="Catastrófico"),AND(AB400="Muy Alta",AD400="Catastrófico")),"Extremo","")))),"")</f>
        <v/>
      </c>
      <c r="AG400" s="124"/>
      <c r="AH400" s="148"/>
      <c r="AI400" s="132"/>
      <c r="AJ400" s="132"/>
      <c r="AK400" s="132"/>
      <c r="AL400" s="132"/>
      <c r="AM400" s="132"/>
      <c r="AN400" s="132"/>
      <c r="AO400" s="257"/>
    </row>
    <row r="401" spans="1:41" hidden="1" x14ac:dyDescent="0.3">
      <c r="A401" s="297"/>
      <c r="B401" s="297"/>
      <c r="C401" s="246"/>
      <c r="D401" s="247"/>
      <c r="E401" s="250"/>
      <c r="F401" s="296"/>
      <c r="G401" s="257"/>
      <c r="H401" s="292"/>
      <c r="I401" s="257"/>
      <c r="J401" s="295"/>
      <c r="K401" s="261"/>
      <c r="L401" s="262"/>
      <c r="M401" s="263"/>
      <c r="N401" s="262">
        <f>IF(NOT(ISERROR(MATCH(M401,_xlfn.ANCHORARRAY(#REF!),0))),#REF!&amp;"Por favor no seleccionar los criterios de impacto",M401)</f>
        <v>0</v>
      </c>
      <c r="O401" s="261"/>
      <c r="P401" s="262"/>
      <c r="Q401" s="264"/>
      <c r="R401" s="119">
        <v>6</v>
      </c>
      <c r="S401" s="122"/>
      <c r="T401" s="123" t="str">
        <f t="shared" si="593"/>
        <v/>
      </c>
      <c r="U401" s="124"/>
      <c r="V401" s="124"/>
      <c r="W401" s="125" t="str">
        <f t="shared" si="592"/>
        <v/>
      </c>
      <c r="X401" s="124"/>
      <c r="Y401" s="124"/>
      <c r="Z401" s="124"/>
      <c r="AA401" s="126" t="str">
        <f t="shared" si="594"/>
        <v/>
      </c>
      <c r="AB401" s="127" t="str">
        <f t="shared" si="588"/>
        <v/>
      </c>
      <c r="AC401" s="125" t="str">
        <f t="shared" si="589"/>
        <v/>
      </c>
      <c r="AD401" s="127" t="str">
        <f t="shared" si="590"/>
        <v/>
      </c>
      <c r="AE401" s="125" t="str">
        <f t="shared" si="595"/>
        <v/>
      </c>
      <c r="AF401" s="128" t="str">
        <f t="shared" si="596"/>
        <v/>
      </c>
      <c r="AG401" s="124"/>
      <c r="AH401" s="148"/>
      <c r="AI401" s="132"/>
      <c r="AJ401" s="132"/>
      <c r="AK401" s="132"/>
      <c r="AL401" s="132"/>
      <c r="AM401" s="132"/>
      <c r="AN401" s="132"/>
      <c r="AO401" s="257"/>
    </row>
    <row r="402" spans="1:41" hidden="1" x14ac:dyDescent="0.3">
      <c r="A402" s="297"/>
      <c r="B402" s="297"/>
      <c r="C402" s="244">
        <v>94</v>
      </c>
      <c r="D402" s="247"/>
      <c r="E402" s="248"/>
      <c r="F402" s="296"/>
      <c r="G402" s="257"/>
      <c r="H402" s="292"/>
      <c r="I402" s="257"/>
      <c r="J402" s="295"/>
      <c r="K402" s="261" t="str">
        <f t="shared" ref="K402" si="597">IF(J402&lt;=0,"",IF(J402&lt;=2,"Muy Baja",IF(J402&lt;=24,"Baja",IF(J402&lt;=500,"Media",IF(J402&lt;=5000,"Alta","Muy Alta")))))</f>
        <v/>
      </c>
      <c r="L402" s="262" t="str">
        <f>IF(K402="","",IF(K402="Muy Baja",0.2,IF(K402="Baja",0.4,IF(K402="Media",0.6,IF(K402="Alta",0.8,IF(K402="Muy Alta",1,))))))</f>
        <v/>
      </c>
      <c r="M402" s="263"/>
      <c r="N402" s="262">
        <f>IF(NOT(ISERROR(MATCH(M402,'Tabla Impacto'!$B$221:$B$223,0))),'Tabla Impacto'!$F$223&amp;"Por favor no seleccionar los criterios de impacto(Afectación Económica o presupuestal y Pérdida Reputacional)",M402)</f>
        <v>0</v>
      </c>
      <c r="O402" s="261" t="str">
        <f>IF(OR(N402='Tabla Impacto'!$C$11,N402='Tabla Impacto'!$D$11),"Leve",IF(OR(N402='Tabla Impacto'!$C$12,N402='Tabla Impacto'!$D$12),"Menor",IF(OR(N402='Tabla Impacto'!$C$13,N402='Tabla Impacto'!$D$13),"Moderado",IF(OR(N402='Tabla Impacto'!$C$14,N402='Tabla Impacto'!$D$14),"Mayor",IF(OR(N402='Tabla Impacto'!$C$15,N402='Tabla Impacto'!$D$15),"Catastrófico","")))))</f>
        <v/>
      </c>
      <c r="P402" s="262" t="str">
        <f>IF(O402="","",IF(O402="Leve",0.2,IF(O402="Menor",0.4,IF(O402="Moderado",0.6,IF(O402="Mayor",0.8,IF(O402="Catastrófico",1,))))))</f>
        <v/>
      </c>
      <c r="Q402" s="264" t="str">
        <f>IF(OR(AND(K402="Muy Baja",O402="Leve"),AND(K402="Muy Baja",O402="Menor"),AND(K402="Baja",O402="Leve")),"Bajo",IF(OR(AND(K402="Muy baja",O402="Moderado"),AND(K402="Baja",O402="Menor"),AND(K402="Baja",O402="Moderado"),AND(K402="Media",O402="Leve"),AND(K402="Media",O402="Menor"),AND(K402="Media",O402="Moderado"),AND(K402="Alta",O402="Leve"),AND(K402="Alta",O402="Menor")),"Moderado",IF(OR(AND(K402="Muy Baja",O402="Mayor"),AND(K402="Baja",O402="Mayor"),AND(K402="Media",O402="Mayor"),AND(K402="Alta",O402="Moderado"),AND(K402="Alta",O402="Mayor"),AND(K402="Muy Alta",O402="Leve"),AND(K402="Muy Alta",O402="Menor"),AND(K402="Muy Alta",O402="Moderado"),AND(K402="Muy Alta",O402="Mayor")),"Alto",IF(OR(AND(K402="Muy Baja",O402="Catastrófico"),AND(K402="Baja",O402="Catastrófico"),AND(K402="Media",O402="Catastrófico"),AND(K402="Alta",O402="Catastrófico"),AND(K402="Muy Alta",O402="Catastrófico")),"Extremo",""))))</f>
        <v/>
      </c>
      <c r="R402" s="119">
        <v>1</v>
      </c>
      <c r="S402" s="122"/>
      <c r="T402" s="123" t="str">
        <f>IF(OR(U402="Preventivo",U402="Detectivo"),"Probabilidad",IF(U402="Correctivo","Impacto",""))</f>
        <v/>
      </c>
      <c r="U402" s="124"/>
      <c r="V402" s="124"/>
      <c r="W402" s="125" t="str">
        <f>IF(AND(U402="Preventivo",V402="Automático"),"50%",IF(AND(U402="Preventivo",V402="Manual"),"40%",IF(AND(U402="Detectivo",V402="Automático"),"40%",IF(AND(U402="Detectivo",V402="Manual"),"30%",IF(AND(U402="Correctivo",V402="Automático"),"35%",IF(AND(U402="Correctivo",V402="Manual"),"25%",""))))))</f>
        <v/>
      </c>
      <c r="X402" s="124"/>
      <c r="Y402" s="124"/>
      <c r="Z402" s="124"/>
      <c r="AA402" s="126" t="str">
        <f>IFERROR(IF(T402="Probabilidad",(L402-(+L402*W402)),IF(T402="Impacto",L402,"")),"")</f>
        <v/>
      </c>
      <c r="AB402" s="127" t="str">
        <f>IFERROR(IF(AA402="","",IF(AA402&lt;=0.2,"Muy Baja",IF(AA402&lt;=0.4,"Baja",IF(AA402&lt;=0.6,"Media",IF(AA402&lt;=0.8,"Alta","Muy Alta"))))),"")</f>
        <v/>
      </c>
      <c r="AC402" s="125" t="str">
        <f>+AA402</f>
        <v/>
      </c>
      <c r="AD402" s="127" t="str">
        <f>IFERROR(IF(AE402="","",IF(AE402&lt;=0.2,"Leve",IF(AE402&lt;=0.4,"Menor",IF(AE402&lt;=0.6,"Moderado",IF(AE402&lt;=0.8,"Mayor","Catastrófico"))))),"")</f>
        <v/>
      </c>
      <c r="AE402" s="125" t="str">
        <f>IFERROR(IF(T402="Impacto",(P402-(+P402*W402)),IF(T402="Probabilidad",P402,"")),"")</f>
        <v/>
      </c>
      <c r="AF402" s="128" t="str">
        <f>IFERROR(IF(OR(AND(AB402="Muy Baja",AD402="Leve"),AND(AB402="Muy Baja",AD402="Menor"),AND(AB402="Baja",AD402="Leve")),"Bajo",IF(OR(AND(AB402="Muy baja",AD402="Moderado"),AND(AB402="Baja",AD402="Menor"),AND(AB402="Baja",AD402="Moderado"),AND(AB402="Media",AD402="Leve"),AND(AB402="Media",AD402="Menor"),AND(AB402="Media",AD402="Moderado"),AND(AB402="Alta",AD402="Leve"),AND(AB402="Alta",AD402="Menor")),"Moderado",IF(OR(AND(AB402="Muy Baja",AD402="Mayor"),AND(AB402="Baja",AD402="Mayor"),AND(AB402="Media",AD402="Mayor"),AND(AB402="Alta",AD402="Moderado"),AND(AB402="Alta",AD402="Mayor"),AND(AB402="Muy Alta",AD402="Leve"),AND(AB402="Muy Alta",AD402="Menor"),AND(AB402="Muy Alta",AD402="Moderado"),AND(AB402="Muy Alta",AD402="Mayor")),"Alto",IF(OR(AND(AB402="Muy Baja",AD402="Catastrófico"),AND(AB402="Baja",AD402="Catastrófico"),AND(AB402="Media",AD402="Catastrófico"),AND(AB402="Alta",AD402="Catastrófico"),AND(AB402="Muy Alta",AD402="Catastrófico")),"Extremo","")))),"")</f>
        <v/>
      </c>
      <c r="AG402" s="124"/>
      <c r="AH402" s="148"/>
      <c r="AI402" s="174"/>
      <c r="AJ402" s="176"/>
      <c r="AK402" s="176"/>
      <c r="AL402" s="132"/>
      <c r="AM402" s="132"/>
      <c r="AN402" s="132"/>
      <c r="AO402" s="257"/>
    </row>
    <row r="403" spans="1:41" hidden="1" x14ac:dyDescent="0.3">
      <c r="A403" s="297"/>
      <c r="B403" s="297"/>
      <c r="C403" s="245"/>
      <c r="D403" s="247"/>
      <c r="E403" s="249"/>
      <c r="F403" s="296"/>
      <c r="G403" s="257"/>
      <c r="H403" s="292"/>
      <c r="I403" s="257"/>
      <c r="J403" s="295"/>
      <c r="K403" s="261"/>
      <c r="L403" s="262"/>
      <c r="M403" s="263"/>
      <c r="N403" s="262">
        <f>IF(NOT(ISERROR(MATCH(M403,_xlfn.ANCHORARRAY(#REF!),0))),#REF!&amp;"Por favor no seleccionar los criterios de impacto",M403)</f>
        <v>0</v>
      </c>
      <c r="O403" s="261"/>
      <c r="P403" s="262"/>
      <c r="Q403" s="264"/>
      <c r="R403" s="119">
        <v>2</v>
      </c>
      <c r="S403" s="122"/>
      <c r="T403" s="123" t="str">
        <f>IF(OR(U403="Preventivo",U403="Detectivo"),"Probabilidad",IF(U403="Correctivo","Impacto",""))</f>
        <v/>
      </c>
      <c r="U403" s="124"/>
      <c r="V403" s="124"/>
      <c r="W403" s="125" t="str">
        <f>IF(AND(U403="Preventivo",V403="Automático"),"50%",IF(AND(U403="Preventivo",V403="Manual"),"40%",IF(AND(U403="Detectivo",V403="Automático"),"40%",IF(AND(U403="Detectivo",V403="Manual"),"30%",IF(AND(U403="Correctivo",V403="Automático"),"35%",IF(AND(U403="Correctivo",V403="Manual"),"25%",""))))))</f>
        <v/>
      </c>
      <c r="X403" s="124"/>
      <c r="Y403" s="124"/>
      <c r="Z403" s="124"/>
      <c r="AA403" s="126" t="str">
        <f>IFERROR(IF(AND(T402="Probabilidad",T403="Probabilidad"),(AC402-(+AC402*W403)),IF(T403="Probabilidad",(L402-(+L402*W403)),IF(T403="Impacto",AC402,""))),"")</f>
        <v/>
      </c>
      <c r="AB403" s="127" t="str">
        <f t="shared" ref="AB403:AB407" si="598">IFERROR(IF(AA403="","",IF(AA403&lt;=0.2,"Muy Baja",IF(AA403&lt;=0.4,"Baja",IF(AA403&lt;=0.6,"Media",IF(AA403&lt;=0.8,"Alta","Muy Alta"))))),"")</f>
        <v/>
      </c>
      <c r="AC403" s="125" t="str">
        <f t="shared" ref="AC403:AC407" si="599">+AA403</f>
        <v/>
      </c>
      <c r="AD403" s="127" t="str">
        <f t="shared" ref="AD403:AD407" si="600">IFERROR(IF(AE403="","",IF(AE403&lt;=0.2,"Leve",IF(AE403&lt;=0.4,"Menor",IF(AE403&lt;=0.6,"Moderado",IF(AE403&lt;=0.8,"Mayor","Catastrófico"))))),"")</f>
        <v/>
      </c>
      <c r="AE403" s="125" t="str">
        <f>IFERROR(IF(AND(T402="Impacto",T403="Impacto"),(#REF!-(+#REF!*W403)),IF(T403="Impacto",($P$72-(+$P$72*W403)),IF(T403="Probabilidad",#REF!,""))),"")</f>
        <v/>
      </c>
      <c r="AF403" s="128" t="str">
        <f t="shared" ref="AF403:AF404" si="601">IFERROR(IF(OR(AND(AB403="Muy Baja",AD403="Leve"),AND(AB403="Muy Baja",AD403="Menor"),AND(AB403="Baja",AD403="Leve")),"Bajo",IF(OR(AND(AB403="Muy baja",AD403="Moderado"),AND(AB403="Baja",AD403="Menor"),AND(AB403="Baja",AD403="Moderado"),AND(AB403="Media",AD403="Leve"),AND(AB403="Media",AD403="Menor"),AND(AB403="Media",AD403="Moderado"),AND(AB403="Alta",AD403="Leve"),AND(AB403="Alta",AD403="Menor")),"Moderado",IF(OR(AND(AB403="Muy Baja",AD403="Mayor"),AND(AB403="Baja",AD403="Mayor"),AND(AB403="Media",AD403="Mayor"),AND(AB403="Alta",AD403="Moderado"),AND(AB403="Alta",AD403="Mayor"),AND(AB403="Muy Alta",AD403="Leve"),AND(AB403="Muy Alta",AD403="Menor"),AND(AB403="Muy Alta",AD403="Moderado"),AND(AB403="Muy Alta",AD403="Mayor")),"Alto",IF(OR(AND(AB403="Muy Baja",AD403="Catastrófico"),AND(AB403="Baja",AD403="Catastrófico"),AND(AB403="Media",AD403="Catastrófico"),AND(AB403="Alta",AD403="Catastrófico"),AND(AB403="Muy Alta",AD403="Catastrófico")),"Extremo","")))),"")</f>
        <v/>
      </c>
      <c r="AG403" s="124"/>
      <c r="AH403" s="148"/>
      <c r="AI403" s="132"/>
      <c r="AJ403" s="132"/>
      <c r="AK403" s="132"/>
      <c r="AL403" s="132"/>
      <c r="AM403" s="132"/>
      <c r="AN403" s="132"/>
      <c r="AO403" s="257"/>
    </row>
    <row r="404" spans="1:41" hidden="1" x14ac:dyDescent="0.3">
      <c r="A404" s="297"/>
      <c r="B404" s="297"/>
      <c r="C404" s="245"/>
      <c r="D404" s="247"/>
      <c r="E404" s="249"/>
      <c r="F404" s="296"/>
      <c r="G404" s="257"/>
      <c r="H404" s="292"/>
      <c r="I404" s="257"/>
      <c r="J404" s="295"/>
      <c r="K404" s="261"/>
      <c r="L404" s="262"/>
      <c r="M404" s="263"/>
      <c r="N404" s="262">
        <f>IF(NOT(ISERROR(MATCH(M404,_xlfn.ANCHORARRAY(#REF!),0))),#REF!&amp;"Por favor no seleccionar los criterios de impacto",M404)</f>
        <v>0</v>
      </c>
      <c r="O404" s="261"/>
      <c r="P404" s="262"/>
      <c r="Q404" s="264"/>
      <c r="R404" s="119">
        <v>3</v>
      </c>
      <c r="S404" s="130"/>
      <c r="T404" s="123" t="str">
        <f>IF(OR(U404="Preventivo",U404="Detectivo"),"Probabilidad",IF(U404="Correctivo","Impacto",""))</f>
        <v/>
      </c>
      <c r="U404" s="124"/>
      <c r="V404" s="124"/>
      <c r="W404" s="125" t="str">
        <f t="shared" ref="W404:W407" si="602">IF(AND(U404="Preventivo",V404="Automático"),"50%",IF(AND(U404="Preventivo",V404="Manual"),"40%",IF(AND(U404="Detectivo",V404="Automático"),"40%",IF(AND(U404="Detectivo",V404="Manual"),"30%",IF(AND(U404="Correctivo",V404="Automático"),"35%",IF(AND(U404="Correctivo",V404="Manual"),"25%",""))))))</f>
        <v/>
      </c>
      <c r="X404" s="124"/>
      <c r="Y404" s="124"/>
      <c r="Z404" s="124"/>
      <c r="AA404" s="126" t="str">
        <f>IFERROR(IF(AND(T403="Probabilidad",T404="Probabilidad"),(AC403-(+AC403*W404)),IF(AND(T403="Impacto",T404="Probabilidad"),(AC402-(+AC402*W404)),IF(T404="Impacto",AC403,""))),"")</f>
        <v/>
      </c>
      <c r="AB404" s="127" t="str">
        <f t="shared" si="598"/>
        <v/>
      </c>
      <c r="AC404" s="125" t="str">
        <f t="shared" si="599"/>
        <v/>
      </c>
      <c r="AD404" s="127" t="str">
        <f t="shared" si="600"/>
        <v/>
      </c>
      <c r="AE404" s="125" t="str">
        <f>IFERROR(IF(AND(T403="Impacto",T404="Impacto"),(AE403-(+AE403*W404)),IF(AND(T403="Probabilidad",T404="Impacto"),(AE402-(+AE402*W404)),IF(T404="Probabilidad",AE403,""))),"")</f>
        <v/>
      </c>
      <c r="AF404" s="128" t="str">
        <f t="shared" si="601"/>
        <v/>
      </c>
      <c r="AG404" s="124"/>
      <c r="AH404" s="148"/>
      <c r="AI404" s="132"/>
      <c r="AJ404" s="132"/>
      <c r="AK404" s="132"/>
      <c r="AL404" s="132"/>
      <c r="AM404" s="132"/>
      <c r="AN404" s="132"/>
      <c r="AO404" s="257"/>
    </row>
    <row r="405" spans="1:41" hidden="1" x14ac:dyDescent="0.3">
      <c r="A405" s="297"/>
      <c r="B405" s="297"/>
      <c r="C405" s="245"/>
      <c r="D405" s="247"/>
      <c r="E405" s="249"/>
      <c r="F405" s="296"/>
      <c r="G405" s="257"/>
      <c r="H405" s="292"/>
      <c r="I405" s="257"/>
      <c r="J405" s="295"/>
      <c r="K405" s="261"/>
      <c r="L405" s="262"/>
      <c r="M405" s="263"/>
      <c r="N405" s="262">
        <f>IF(NOT(ISERROR(MATCH(M405,_xlfn.ANCHORARRAY(#REF!),0))),#REF!&amp;"Por favor no seleccionar los criterios de impacto",M405)</f>
        <v>0</v>
      </c>
      <c r="O405" s="261"/>
      <c r="P405" s="262"/>
      <c r="Q405" s="264"/>
      <c r="R405" s="119">
        <v>4</v>
      </c>
      <c r="S405" s="122"/>
      <c r="T405" s="123" t="str">
        <f t="shared" ref="T405:T407" si="603">IF(OR(U405="Preventivo",U405="Detectivo"),"Probabilidad",IF(U405="Correctivo","Impacto",""))</f>
        <v/>
      </c>
      <c r="U405" s="124"/>
      <c r="V405" s="124"/>
      <c r="W405" s="125" t="str">
        <f t="shared" si="602"/>
        <v/>
      </c>
      <c r="X405" s="124"/>
      <c r="Y405" s="124"/>
      <c r="Z405" s="124"/>
      <c r="AA405" s="126" t="str">
        <f t="shared" ref="AA405:AA407" si="604">IFERROR(IF(AND(T404="Probabilidad",T405="Probabilidad"),(AC404-(+AC404*W405)),IF(AND(T404="Impacto",T405="Probabilidad"),(AC403-(+AC403*W405)),IF(T405="Impacto",AC404,""))),"")</f>
        <v/>
      </c>
      <c r="AB405" s="127" t="str">
        <f t="shared" si="598"/>
        <v/>
      </c>
      <c r="AC405" s="125" t="str">
        <f t="shared" si="599"/>
        <v/>
      </c>
      <c r="AD405" s="127" t="str">
        <f t="shared" si="600"/>
        <v/>
      </c>
      <c r="AE405" s="125" t="str">
        <f t="shared" ref="AE405:AE407" si="605">IFERROR(IF(AND(T404="Impacto",T405="Impacto"),(AE404-(+AE404*W405)),IF(AND(T404="Probabilidad",T405="Impacto"),(AE403-(+AE403*W405)),IF(T405="Probabilidad",AE404,""))),"")</f>
        <v/>
      </c>
      <c r="AF405" s="128" t="str">
        <f>IFERROR(IF(OR(AND(AB405="Muy Baja",AD405="Leve"),AND(AB405="Muy Baja",AD405="Menor"),AND(AB405="Baja",AD405="Leve")),"Bajo",IF(OR(AND(AB405="Muy baja",AD405="Moderado"),AND(AB405="Baja",AD405="Menor"),AND(AB405="Baja",AD405="Moderado"),AND(AB405="Media",AD405="Leve"),AND(AB405="Media",AD405="Menor"),AND(AB405="Media",AD405="Moderado"),AND(AB405="Alta",AD405="Leve"),AND(AB405="Alta",AD405="Menor")),"Moderado",IF(OR(AND(AB405="Muy Baja",AD405="Mayor"),AND(AB405="Baja",AD405="Mayor"),AND(AB405="Media",AD405="Mayor"),AND(AB405="Alta",AD405="Moderado"),AND(AB405="Alta",AD405="Mayor"),AND(AB405="Muy Alta",AD405="Leve"),AND(AB405="Muy Alta",AD405="Menor"),AND(AB405="Muy Alta",AD405="Moderado"),AND(AB405="Muy Alta",AD405="Mayor")),"Alto",IF(OR(AND(AB405="Muy Baja",AD405="Catastrófico"),AND(AB405="Baja",AD405="Catastrófico"),AND(AB405="Media",AD405="Catastrófico"),AND(AB405="Alta",AD405="Catastrófico"),AND(AB405="Muy Alta",AD405="Catastrófico")),"Extremo","")))),"")</f>
        <v/>
      </c>
      <c r="AG405" s="124"/>
      <c r="AH405" s="148"/>
      <c r="AI405" s="132"/>
      <c r="AJ405" s="132"/>
      <c r="AK405" s="132"/>
      <c r="AL405" s="132"/>
      <c r="AM405" s="132"/>
      <c r="AN405" s="132"/>
      <c r="AO405" s="257"/>
    </row>
    <row r="406" spans="1:41" hidden="1" x14ac:dyDescent="0.3">
      <c r="A406" s="297"/>
      <c r="B406" s="297"/>
      <c r="C406" s="245"/>
      <c r="D406" s="247"/>
      <c r="E406" s="249"/>
      <c r="F406" s="296"/>
      <c r="G406" s="257"/>
      <c r="H406" s="292"/>
      <c r="I406" s="257"/>
      <c r="J406" s="295"/>
      <c r="K406" s="261"/>
      <c r="L406" s="262"/>
      <c r="M406" s="263"/>
      <c r="N406" s="262">
        <f>IF(NOT(ISERROR(MATCH(M406,_xlfn.ANCHORARRAY(#REF!),0))),#REF!&amp;"Por favor no seleccionar los criterios de impacto",M406)</f>
        <v>0</v>
      </c>
      <c r="O406" s="261"/>
      <c r="P406" s="262"/>
      <c r="Q406" s="264"/>
      <c r="R406" s="119">
        <v>5</v>
      </c>
      <c r="S406" s="122"/>
      <c r="T406" s="123" t="str">
        <f t="shared" si="603"/>
        <v/>
      </c>
      <c r="U406" s="124"/>
      <c r="V406" s="124"/>
      <c r="W406" s="125" t="str">
        <f t="shared" si="602"/>
        <v/>
      </c>
      <c r="X406" s="124"/>
      <c r="Y406" s="124"/>
      <c r="Z406" s="124"/>
      <c r="AA406" s="126" t="str">
        <f t="shared" si="604"/>
        <v/>
      </c>
      <c r="AB406" s="127" t="str">
        <f t="shared" si="598"/>
        <v/>
      </c>
      <c r="AC406" s="125" t="str">
        <f t="shared" si="599"/>
        <v/>
      </c>
      <c r="AD406" s="127" t="str">
        <f t="shared" si="600"/>
        <v/>
      </c>
      <c r="AE406" s="125" t="str">
        <f t="shared" si="605"/>
        <v/>
      </c>
      <c r="AF406" s="128" t="str">
        <f t="shared" ref="AF406:AF407" si="606">IFERROR(IF(OR(AND(AB406="Muy Baja",AD406="Leve"),AND(AB406="Muy Baja",AD406="Menor"),AND(AB406="Baja",AD406="Leve")),"Bajo",IF(OR(AND(AB406="Muy baja",AD406="Moderado"),AND(AB406="Baja",AD406="Menor"),AND(AB406="Baja",AD406="Moderado"),AND(AB406="Media",AD406="Leve"),AND(AB406="Media",AD406="Menor"),AND(AB406="Media",AD406="Moderado"),AND(AB406="Alta",AD406="Leve"),AND(AB406="Alta",AD406="Menor")),"Moderado",IF(OR(AND(AB406="Muy Baja",AD406="Mayor"),AND(AB406="Baja",AD406="Mayor"),AND(AB406="Media",AD406="Mayor"),AND(AB406="Alta",AD406="Moderado"),AND(AB406="Alta",AD406="Mayor"),AND(AB406="Muy Alta",AD406="Leve"),AND(AB406="Muy Alta",AD406="Menor"),AND(AB406="Muy Alta",AD406="Moderado"),AND(AB406="Muy Alta",AD406="Mayor")),"Alto",IF(OR(AND(AB406="Muy Baja",AD406="Catastrófico"),AND(AB406="Baja",AD406="Catastrófico"),AND(AB406="Media",AD406="Catastrófico"),AND(AB406="Alta",AD406="Catastrófico"),AND(AB406="Muy Alta",AD406="Catastrófico")),"Extremo","")))),"")</f>
        <v/>
      </c>
      <c r="AG406" s="124"/>
      <c r="AH406" s="148"/>
      <c r="AI406" s="132"/>
      <c r="AJ406" s="132"/>
      <c r="AK406" s="132"/>
      <c r="AL406" s="132"/>
      <c r="AM406" s="132"/>
      <c r="AN406" s="132"/>
      <c r="AO406" s="257"/>
    </row>
    <row r="407" spans="1:41" hidden="1" x14ac:dyDescent="0.3">
      <c r="A407" s="297"/>
      <c r="B407" s="297"/>
      <c r="C407" s="246"/>
      <c r="D407" s="247"/>
      <c r="E407" s="250"/>
      <c r="F407" s="296"/>
      <c r="G407" s="257"/>
      <c r="H407" s="292"/>
      <c r="I407" s="257"/>
      <c r="J407" s="295"/>
      <c r="K407" s="261"/>
      <c r="L407" s="262"/>
      <c r="M407" s="263"/>
      <c r="N407" s="262">
        <f>IF(NOT(ISERROR(MATCH(M407,_xlfn.ANCHORARRAY(#REF!),0))),#REF!&amp;"Por favor no seleccionar los criterios de impacto",M407)</f>
        <v>0</v>
      </c>
      <c r="O407" s="261"/>
      <c r="P407" s="262"/>
      <c r="Q407" s="264"/>
      <c r="R407" s="119">
        <v>6</v>
      </c>
      <c r="S407" s="122"/>
      <c r="T407" s="123" t="str">
        <f t="shared" si="603"/>
        <v/>
      </c>
      <c r="U407" s="124"/>
      <c r="V407" s="124"/>
      <c r="W407" s="125" t="str">
        <f t="shared" si="602"/>
        <v/>
      </c>
      <c r="X407" s="124"/>
      <c r="Y407" s="124"/>
      <c r="Z407" s="124"/>
      <c r="AA407" s="126" t="str">
        <f t="shared" si="604"/>
        <v/>
      </c>
      <c r="AB407" s="127" t="str">
        <f t="shared" si="598"/>
        <v/>
      </c>
      <c r="AC407" s="125" t="str">
        <f t="shared" si="599"/>
        <v/>
      </c>
      <c r="AD407" s="127" t="str">
        <f t="shared" si="600"/>
        <v/>
      </c>
      <c r="AE407" s="125" t="str">
        <f t="shared" si="605"/>
        <v/>
      </c>
      <c r="AF407" s="128" t="str">
        <f t="shared" si="606"/>
        <v/>
      </c>
      <c r="AG407" s="124"/>
      <c r="AH407" s="148"/>
      <c r="AI407" s="132"/>
      <c r="AJ407" s="132"/>
      <c r="AK407" s="132"/>
      <c r="AL407" s="132"/>
      <c r="AM407" s="132"/>
      <c r="AN407" s="132"/>
      <c r="AO407" s="257"/>
    </row>
    <row r="408" spans="1:41" hidden="1" x14ac:dyDescent="0.3">
      <c r="A408" s="297"/>
      <c r="B408" s="297"/>
      <c r="C408" s="244">
        <v>97</v>
      </c>
      <c r="D408" s="247"/>
      <c r="E408" s="248"/>
      <c r="F408" s="296"/>
      <c r="G408" s="257"/>
      <c r="H408" s="254"/>
      <c r="I408" s="257"/>
      <c r="J408" s="295"/>
      <c r="K408" s="261" t="str">
        <f t="shared" ref="K408" si="607">IF(J408&lt;=0,"",IF(J408&lt;=2,"Muy Baja",IF(J408&lt;=24,"Baja",IF(J408&lt;=500,"Media",IF(J408&lt;=5000,"Alta","Muy Alta")))))</f>
        <v/>
      </c>
      <c r="L408" s="262" t="str">
        <f>IF(K408="","",IF(K408="Muy Baja",0.2,IF(K408="Baja",0.4,IF(K408="Media",0.6,IF(K408="Alta",0.8,IF(K408="Muy Alta",1,))))))</f>
        <v/>
      </c>
      <c r="M408" s="263"/>
      <c r="N408" s="262">
        <f>IF(NOT(ISERROR(MATCH(M408,'Tabla Impacto'!$B$221:$B$223,0))),'Tabla Impacto'!$F$223&amp;"Por favor no seleccionar los criterios de impacto(Afectación Económica o presupuestal y Pérdida Reputacional)",M408)</f>
        <v>0</v>
      </c>
      <c r="O408" s="261" t="str">
        <f>IF(OR(N408='Tabla Impacto'!$C$11,N408='Tabla Impacto'!$D$11),"Leve",IF(OR(N408='Tabla Impacto'!$C$12,N408='Tabla Impacto'!$D$12),"Menor",IF(OR(N408='Tabla Impacto'!$C$13,N408='Tabla Impacto'!$D$13),"Moderado",IF(OR(N408='Tabla Impacto'!$C$14,N408='Tabla Impacto'!$D$14),"Mayor",IF(OR(N408='Tabla Impacto'!$C$15,N408='Tabla Impacto'!$D$15),"Catastrófico","")))))</f>
        <v/>
      </c>
      <c r="P408" s="262" t="str">
        <f>IF(O408="","",IF(O408="Leve",0.2,IF(O408="Menor",0.4,IF(O408="Moderado",0.6,IF(O408="Mayor",0.8,IF(O408="Catastrófico",1,))))))</f>
        <v/>
      </c>
      <c r="Q408" s="264" t="str">
        <f>IF(OR(AND(K408="Muy Baja",O408="Leve"),AND(K408="Muy Baja",O408="Menor"),AND(K408="Baja",O408="Leve")),"Bajo",IF(OR(AND(K408="Muy baja",O408="Moderado"),AND(K408="Baja",O408="Menor"),AND(K408="Baja",O408="Moderado"),AND(K408="Media",O408="Leve"),AND(K408="Media",O408="Menor"),AND(K408="Media",O408="Moderado"),AND(K408="Alta",O408="Leve"),AND(K408="Alta",O408="Menor")),"Moderado",IF(OR(AND(K408="Muy Baja",O408="Mayor"),AND(K408="Baja",O408="Mayor"),AND(K408="Media",O408="Mayor"),AND(K408="Alta",O408="Moderado"),AND(K408="Alta",O408="Mayor"),AND(K408="Muy Alta",O408="Leve"),AND(K408="Muy Alta",O408="Menor"),AND(K408="Muy Alta",O408="Moderado"),AND(K408="Muy Alta",O408="Mayor")),"Alto",IF(OR(AND(K408="Muy Baja",O408="Catastrófico"),AND(K408="Baja",O408="Catastrófico"),AND(K408="Media",O408="Catastrófico"),AND(K408="Alta",O408="Catastrófico"),AND(K408="Muy Alta",O408="Catastrófico")),"Extremo",""))))</f>
        <v/>
      </c>
      <c r="R408" s="119">
        <v>1</v>
      </c>
      <c r="S408" s="175"/>
      <c r="T408" s="123" t="str">
        <f>IF(OR(U408="Preventivo",U408="Detectivo"),"Probabilidad",IF(U408="Correctivo","Impacto",""))</f>
        <v/>
      </c>
      <c r="U408" s="124"/>
      <c r="V408" s="124"/>
      <c r="W408" s="125" t="str">
        <f>IF(AND(U408="Preventivo",V408="Automático"),"50%",IF(AND(U408="Preventivo",V408="Manual"),"40%",IF(AND(U408="Detectivo",V408="Automático"),"40%",IF(AND(U408="Detectivo",V408="Manual"),"30%",IF(AND(U408="Correctivo",V408="Automático"),"35%",IF(AND(U408="Correctivo",V408="Manual"),"25%",""))))))</f>
        <v/>
      </c>
      <c r="X408" s="124"/>
      <c r="Y408" s="124"/>
      <c r="Z408" s="124"/>
      <c r="AA408" s="126" t="str">
        <f>IFERROR(IF(T408="Probabilidad",(L408-(+L408*W408)),IF(T408="Impacto",L408,"")),"")</f>
        <v/>
      </c>
      <c r="AB408" s="127" t="str">
        <f>IFERROR(IF(AA408="","",IF(AA408&lt;=0.2,"Muy Baja",IF(AA408&lt;=0.4,"Baja",IF(AA408&lt;=0.6,"Media",IF(AA408&lt;=0.8,"Alta","Muy Alta"))))),"")</f>
        <v/>
      </c>
      <c r="AC408" s="125" t="str">
        <f>+AA408</f>
        <v/>
      </c>
      <c r="AD408" s="127" t="str">
        <f>IFERROR(IF(AE408="","",IF(AE408&lt;=0.2,"Leve",IF(AE408&lt;=0.4,"Menor",IF(AE408&lt;=0.6,"Moderado",IF(AE408&lt;=0.8,"Mayor","Catastrófico"))))),"")</f>
        <v/>
      </c>
      <c r="AE408" s="125" t="str">
        <f>IFERROR(IF(T408="Impacto",(P408-(+P408*W408)),IF(T408="Probabilidad",P408,"")),"")</f>
        <v/>
      </c>
      <c r="AF408" s="128" t="str">
        <f>IFERROR(IF(OR(AND(AB408="Muy Baja",AD408="Leve"),AND(AB408="Muy Baja",AD408="Menor"),AND(AB408="Baja",AD408="Leve")),"Bajo",IF(OR(AND(AB408="Muy baja",AD408="Moderado"),AND(AB408="Baja",AD408="Menor"),AND(AB408="Baja",AD408="Moderado"),AND(AB408="Media",AD408="Leve"),AND(AB408="Media",AD408="Menor"),AND(AB408="Media",AD408="Moderado"),AND(AB408="Alta",AD408="Leve"),AND(AB408="Alta",AD408="Menor")),"Moderado",IF(OR(AND(AB408="Muy Baja",AD408="Mayor"),AND(AB408="Baja",AD408="Mayor"),AND(AB408="Media",AD408="Mayor"),AND(AB408="Alta",AD408="Moderado"),AND(AB408="Alta",AD408="Mayor"),AND(AB408="Muy Alta",AD408="Leve"),AND(AB408="Muy Alta",AD408="Menor"),AND(AB408="Muy Alta",AD408="Moderado"),AND(AB408="Muy Alta",AD408="Mayor")),"Alto",IF(OR(AND(AB408="Muy Baja",AD408="Catastrófico"),AND(AB408="Baja",AD408="Catastrófico"),AND(AB408="Media",AD408="Catastrófico"),AND(AB408="Alta",AD408="Catastrófico"),AND(AB408="Muy Alta",AD408="Catastrófico")),"Extremo","")))),"")</f>
        <v/>
      </c>
      <c r="AG408" s="124"/>
      <c r="AH408" s="148"/>
      <c r="AI408" s="120"/>
      <c r="AJ408" s="121"/>
      <c r="AK408" s="129"/>
      <c r="AL408" s="132"/>
      <c r="AM408" s="132"/>
      <c r="AN408" s="132"/>
      <c r="AO408" s="257"/>
    </row>
    <row r="409" spans="1:41" hidden="1" x14ac:dyDescent="0.3">
      <c r="A409" s="297"/>
      <c r="B409" s="297"/>
      <c r="C409" s="245"/>
      <c r="D409" s="247"/>
      <c r="E409" s="249"/>
      <c r="F409" s="296"/>
      <c r="G409" s="257"/>
      <c r="H409" s="255"/>
      <c r="I409" s="257"/>
      <c r="J409" s="295"/>
      <c r="K409" s="261"/>
      <c r="L409" s="262"/>
      <c r="M409" s="263"/>
      <c r="N409" s="262">
        <f>IF(NOT(ISERROR(MATCH(M409,_xlfn.ANCHORARRAY(H417),0))),L419&amp;"Por favor no seleccionar los criterios de impacto",M409)</f>
        <v>0</v>
      </c>
      <c r="O409" s="261"/>
      <c r="P409" s="262"/>
      <c r="Q409" s="264"/>
      <c r="R409" s="119">
        <v>2</v>
      </c>
      <c r="S409" s="122"/>
      <c r="T409" s="123" t="str">
        <f>IF(OR(U409="Preventivo",U409="Detectivo"),"Probabilidad",IF(U409="Correctivo","Impacto",""))</f>
        <v/>
      </c>
      <c r="U409" s="124"/>
      <c r="V409" s="124"/>
      <c r="W409" s="125" t="str">
        <f>IF(AND(U409="Preventivo",V409="Automático"),"50%",IF(AND(U409="Preventivo",V409="Manual"),"40%",IF(AND(U409="Detectivo",V409="Automático"),"40%",IF(AND(U409="Detectivo",V409="Manual"),"30%",IF(AND(U409="Correctivo",V409="Automático"),"35%",IF(AND(U409="Correctivo",V409="Manual"),"25%",""))))))</f>
        <v/>
      </c>
      <c r="X409" s="124"/>
      <c r="Y409" s="124"/>
      <c r="Z409" s="124"/>
      <c r="AA409" s="126" t="str">
        <f>IFERROR(IF(AND(T408="Probabilidad",T409="Probabilidad"),(AC408-(+AC408*W409)),IF(T409="Probabilidad",(L408-(+L408*W409)),IF(T409="Impacto",AC408,""))),"")</f>
        <v/>
      </c>
      <c r="AB409" s="127" t="str">
        <f t="shared" ref="AB409:AB413" si="608">IFERROR(IF(AA409="","",IF(AA409&lt;=0.2,"Muy Baja",IF(AA409&lt;=0.4,"Baja",IF(AA409&lt;=0.6,"Media",IF(AA409&lt;=0.8,"Alta","Muy Alta"))))),"")</f>
        <v/>
      </c>
      <c r="AC409" s="125" t="str">
        <f t="shared" ref="AC409:AC413" si="609">+AA409</f>
        <v/>
      </c>
      <c r="AD409" s="127" t="str">
        <f t="shared" ref="AD409:AD413" si="610">IFERROR(IF(AE409="","",IF(AE409&lt;=0.2,"Leve",IF(AE409&lt;=0.4,"Menor",IF(AE409&lt;=0.6,"Moderado",IF(AE409&lt;=0.8,"Mayor","Catastrófico"))))),"")</f>
        <v/>
      </c>
      <c r="AE409" s="125" t="str">
        <f>IFERROR(IF(AND(T408="Impacto",T409="Impacto"),(#REF!-(+#REF!*W409)),IF(T409="Impacto",($P$72-(+$P$72*W409)),IF(T409="Probabilidad",#REF!,""))),"")</f>
        <v/>
      </c>
      <c r="AF409" s="128" t="str">
        <f t="shared" ref="AF409:AF410" si="611">IFERROR(IF(OR(AND(AB409="Muy Baja",AD409="Leve"),AND(AB409="Muy Baja",AD409="Menor"),AND(AB409="Baja",AD409="Leve")),"Bajo",IF(OR(AND(AB409="Muy baja",AD409="Moderado"),AND(AB409="Baja",AD409="Menor"),AND(AB409="Baja",AD409="Moderado"),AND(AB409="Media",AD409="Leve"),AND(AB409="Media",AD409="Menor"),AND(AB409="Media",AD409="Moderado"),AND(AB409="Alta",AD409="Leve"),AND(AB409="Alta",AD409="Menor")),"Moderado",IF(OR(AND(AB409="Muy Baja",AD409="Mayor"),AND(AB409="Baja",AD409="Mayor"),AND(AB409="Media",AD409="Mayor"),AND(AB409="Alta",AD409="Moderado"),AND(AB409="Alta",AD409="Mayor"),AND(AB409="Muy Alta",AD409="Leve"),AND(AB409="Muy Alta",AD409="Menor"),AND(AB409="Muy Alta",AD409="Moderado"),AND(AB409="Muy Alta",AD409="Mayor")),"Alto",IF(OR(AND(AB409="Muy Baja",AD409="Catastrófico"),AND(AB409="Baja",AD409="Catastrófico"),AND(AB409="Media",AD409="Catastrófico"),AND(AB409="Alta",AD409="Catastrófico"),AND(AB409="Muy Alta",AD409="Catastrófico")),"Extremo","")))),"")</f>
        <v/>
      </c>
      <c r="AG409" s="124"/>
      <c r="AH409" s="148"/>
      <c r="AI409" s="120"/>
      <c r="AJ409" s="121"/>
      <c r="AK409" s="131"/>
      <c r="AL409" s="132"/>
      <c r="AM409" s="132"/>
      <c r="AN409" s="132"/>
      <c r="AO409" s="257"/>
    </row>
    <row r="410" spans="1:41" hidden="1" x14ac:dyDescent="0.3">
      <c r="A410" s="297"/>
      <c r="B410" s="297"/>
      <c r="C410" s="245"/>
      <c r="D410" s="247"/>
      <c r="E410" s="249"/>
      <c r="F410" s="296"/>
      <c r="G410" s="257"/>
      <c r="H410" s="255"/>
      <c r="I410" s="257"/>
      <c r="J410" s="295"/>
      <c r="K410" s="261"/>
      <c r="L410" s="262"/>
      <c r="M410" s="263"/>
      <c r="N410" s="262">
        <f>IF(NOT(ISERROR(MATCH(M410,_xlfn.ANCHORARRAY(H418),0))),L420&amp;"Por favor no seleccionar los criterios de impacto",M410)</f>
        <v>0</v>
      </c>
      <c r="O410" s="261"/>
      <c r="P410" s="262"/>
      <c r="Q410" s="264"/>
      <c r="R410" s="119">
        <v>3</v>
      </c>
      <c r="S410" s="130"/>
      <c r="T410" s="123" t="str">
        <f>IF(OR(U410="Preventivo",U410="Detectivo"),"Probabilidad",IF(U410="Correctivo","Impacto",""))</f>
        <v/>
      </c>
      <c r="U410" s="124"/>
      <c r="V410" s="124"/>
      <c r="W410" s="125" t="str">
        <f t="shared" ref="W410:W413" si="612">IF(AND(U410="Preventivo",V410="Automático"),"50%",IF(AND(U410="Preventivo",V410="Manual"),"40%",IF(AND(U410="Detectivo",V410="Automático"),"40%",IF(AND(U410="Detectivo",V410="Manual"),"30%",IF(AND(U410="Correctivo",V410="Automático"),"35%",IF(AND(U410="Correctivo",V410="Manual"),"25%",""))))))</f>
        <v/>
      </c>
      <c r="X410" s="124"/>
      <c r="Y410" s="124"/>
      <c r="Z410" s="124"/>
      <c r="AA410" s="126" t="str">
        <f>IFERROR(IF(AND(T409="Probabilidad",T410="Probabilidad"),(AC409-(+AC409*W410)),IF(AND(T409="Impacto",T410="Probabilidad"),(AC408-(+AC408*W410)),IF(T410="Impacto",AC409,""))),"")</f>
        <v/>
      </c>
      <c r="AB410" s="127" t="str">
        <f t="shared" si="608"/>
        <v/>
      </c>
      <c r="AC410" s="125" t="str">
        <f t="shared" si="609"/>
        <v/>
      </c>
      <c r="AD410" s="127" t="str">
        <f t="shared" si="610"/>
        <v/>
      </c>
      <c r="AE410" s="125" t="str">
        <f>IFERROR(IF(AND(T409="Impacto",T410="Impacto"),(AE409-(+AE409*W410)),IF(AND(T409="Probabilidad",T410="Impacto"),(AE408-(+AE408*W410)),IF(T410="Probabilidad",AE409,""))),"")</f>
        <v/>
      </c>
      <c r="AF410" s="128" t="str">
        <f t="shared" si="611"/>
        <v/>
      </c>
      <c r="AG410" s="124"/>
      <c r="AH410" s="148"/>
      <c r="AI410" s="120"/>
      <c r="AJ410" s="121"/>
      <c r="AK410" s="131"/>
      <c r="AL410" s="132"/>
      <c r="AM410" s="132"/>
      <c r="AN410" s="132"/>
      <c r="AO410" s="257"/>
    </row>
    <row r="411" spans="1:41" hidden="1" x14ac:dyDescent="0.3">
      <c r="A411" s="297"/>
      <c r="B411" s="297"/>
      <c r="C411" s="245"/>
      <c r="D411" s="247"/>
      <c r="E411" s="249"/>
      <c r="F411" s="296"/>
      <c r="G411" s="257"/>
      <c r="H411" s="255"/>
      <c r="I411" s="257"/>
      <c r="J411" s="295"/>
      <c r="K411" s="261"/>
      <c r="L411" s="262"/>
      <c r="M411" s="263"/>
      <c r="N411" s="262">
        <f>IF(NOT(ISERROR(MATCH(M411,_xlfn.ANCHORARRAY(H419),0))),L421&amp;"Por favor no seleccionar los criterios de impacto",M411)</f>
        <v>0</v>
      </c>
      <c r="O411" s="261"/>
      <c r="P411" s="262"/>
      <c r="Q411" s="264"/>
      <c r="R411" s="119">
        <v>4</v>
      </c>
      <c r="S411" s="122"/>
      <c r="T411" s="123" t="str">
        <f t="shared" ref="T411:T413" si="613">IF(OR(U411="Preventivo",U411="Detectivo"),"Probabilidad",IF(U411="Correctivo","Impacto",""))</f>
        <v/>
      </c>
      <c r="U411" s="124"/>
      <c r="V411" s="124"/>
      <c r="W411" s="125" t="str">
        <f t="shared" si="612"/>
        <v/>
      </c>
      <c r="X411" s="124"/>
      <c r="Y411" s="124"/>
      <c r="Z411" s="124"/>
      <c r="AA411" s="126" t="str">
        <f t="shared" ref="AA411:AA413" si="614">IFERROR(IF(AND(T410="Probabilidad",T411="Probabilidad"),(AC410-(+AC410*W411)),IF(AND(T410="Impacto",T411="Probabilidad"),(AC409-(+AC409*W411)),IF(T411="Impacto",AC410,""))),"")</f>
        <v/>
      </c>
      <c r="AB411" s="127" t="str">
        <f t="shared" si="608"/>
        <v/>
      </c>
      <c r="AC411" s="125" t="str">
        <f t="shared" si="609"/>
        <v/>
      </c>
      <c r="AD411" s="127" t="str">
        <f t="shared" si="610"/>
        <v/>
      </c>
      <c r="AE411" s="125" t="str">
        <f t="shared" ref="AE411:AE413" si="615">IFERROR(IF(AND(T410="Impacto",T411="Impacto"),(AE410-(+AE410*W411)),IF(AND(T410="Probabilidad",T411="Impacto"),(AE409-(+AE409*W411)),IF(T411="Probabilidad",AE410,""))),"")</f>
        <v/>
      </c>
      <c r="AF411" s="128" t="str">
        <f>IFERROR(IF(OR(AND(AB411="Muy Baja",AD411="Leve"),AND(AB411="Muy Baja",AD411="Menor"),AND(AB411="Baja",AD411="Leve")),"Bajo",IF(OR(AND(AB411="Muy baja",AD411="Moderado"),AND(AB411="Baja",AD411="Menor"),AND(AB411="Baja",AD411="Moderado"),AND(AB411="Media",AD411="Leve"),AND(AB411="Media",AD411="Menor"),AND(AB411="Media",AD411="Moderado"),AND(AB411="Alta",AD411="Leve"),AND(AB411="Alta",AD411="Menor")),"Moderado",IF(OR(AND(AB411="Muy Baja",AD411="Mayor"),AND(AB411="Baja",AD411="Mayor"),AND(AB411="Media",AD411="Mayor"),AND(AB411="Alta",AD411="Moderado"),AND(AB411="Alta",AD411="Mayor"),AND(AB411="Muy Alta",AD411="Leve"),AND(AB411="Muy Alta",AD411="Menor"),AND(AB411="Muy Alta",AD411="Moderado"),AND(AB411="Muy Alta",AD411="Mayor")),"Alto",IF(OR(AND(AB411="Muy Baja",AD411="Catastrófico"),AND(AB411="Baja",AD411="Catastrófico"),AND(AB411="Media",AD411="Catastrófico"),AND(AB411="Alta",AD411="Catastrófico"),AND(AB411="Muy Alta",AD411="Catastrófico")),"Extremo","")))),"")</f>
        <v/>
      </c>
      <c r="AG411" s="124"/>
      <c r="AH411" s="148"/>
      <c r="AI411" s="120"/>
      <c r="AJ411" s="121"/>
      <c r="AK411" s="129"/>
      <c r="AL411" s="132"/>
      <c r="AM411" s="132"/>
      <c r="AN411" s="132"/>
      <c r="AO411" s="257"/>
    </row>
    <row r="412" spans="1:41" hidden="1" x14ac:dyDescent="0.3">
      <c r="A412" s="297"/>
      <c r="B412" s="297"/>
      <c r="C412" s="245"/>
      <c r="D412" s="247"/>
      <c r="E412" s="249"/>
      <c r="F412" s="296"/>
      <c r="G412" s="257"/>
      <c r="H412" s="255"/>
      <c r="I412" s="257"/>
      <c r="J412" s="295"/>
      <c r="K412" s="261"/>
      <c r="L412" s="262"/>
      <c r="M412" s="263"/>
      <c r="N412" s="262">
        <f>IF(NOT(ISERROR(MATCH(M412,_xlfn.ANCHORARRAY(H420),0))),L422&amp;"Por favor no seleccionar los criterios de impacto",M412)</f>
        <v>0</v>
      </c>
      <c r="O412" s="261"/>
      <c r="P412" s="262"/>
      <c r="Q412" s="264"/>
      <c r="R412" s="119">
        <v>5</v>
      </c>
      <c r="S412" s="122"/>
      <c r="T412" s="123" t="str">
        <f t="shared" si="613"/>
        <v/>
      </c>
      <c r="U412" s="124"/>
      <c r="V412" s="124"/>
      <c r="W412" s="125" t="str">
        <f t="shared" si="612"/>
        <v/>
      </c>
      <c r="X412" s="124"/>
      <c r="Y412" s="124"/>
      <c r="Z412" s="124"/>
      <c r="AA412" s="126" t="str">
        <f t="shared" si="614"/>
        <v/>
      </c>
      <c r="AB412" s="127" t="str">
        <f t="shared" si="608"/>
        <v/>
      </c>
      <c r="AC412" s="125" t="str">
        <f t="shared" si="609"/>
        <v/>
      </c>
      <c r="AD412" s="127" t="str">
        <f t="shared" si="610"/>
        <v/>
      </c>
      <c r="AE412" s="125" t="str">
        <f t="shared" si="615"/>
        <v/>
      </c>
      <c r="AF412" s="128" t="str">
        <f t="shared" ref="AF412:AF413" si="616">IFERROR(IF(OR(AND(AB412="Muy Baja",AD412="Leve"),AND(AB412="Muy Baja",AD412="Menor"),AND(AB412="Baja",AD412="Leve")),"Bajo",IF(OR(AND(AB412="Muy baja",AD412="Moderado"),AND(AB412="Baja",AD412="Menor"),AND(AB412="Baja",AD412="Moderado"),AND(AB412="Media",AD412="Leve"),AND(AB412="Media",AD412="Menor"),AND(AB412="Media",AD412="Moderado"),AND(AB412="Alta",AD412="Leve"),AND(AB412="Alta",AD412="Menor")),"Moderado",IF(OR(AND(AB412="Muy Baja",AD412="Mayor"),AND(AB412="Baja",AD412="Mayor"),AND(AB412="Media",AD412="Mayor"),AND(AB412="Alta",AD412="Moderado"),AND(AB412="Alta",AD412="Mayor"),AND(AB412="Muy Alta",AD412="Leve"),AND(AB412="Muy Alta",AD412="Menor"),AND(AB412="Muy Alta",AD412="Moderado"),AND(AB412="Muy Alta",AD412="Mayor")),"Alto",IF(OR(AND(AB412="Muy Baja",AD412="Catastrófico"),AND(AB412="Baja",AD412="Catastrófico"),AND(AB412="Media",AD412="Catastrófico"),AND(AB412="Alta",AD412="Catastrófico"),AND(AB412="Muy Alta",AD412="Catastrófico")),"Extremo","")))),"")</f>
        <v/>
      </c>
      <c r="AG412" s="124"/>
      <c r="AH412" s="148"/>
      <c r="AI412" s="132"/>
      <c r="AJ412" s="132"/>
      <c r="AK412" s="132"/>
      <c r="AL412" s="132"/>
      <c r="AM412" s="132"/>
      <c r="AN412" s="132"/>
      <c r="AO412" s="257"/>
    </row>
    <row r="413" spans="1:41" hidden="1" x14ac:dyDescent="0.3">
      <c r="A413" s="297"/>
      <c r="B413" s="297"/>
      <c r="C413" s="246"/>
      <c r="D413" s="247"/>
      <c r="E413" s="250"/>
      <c r="F413" s="296"/>
      <c r="G413" s="257"/>
      <c r="H413" s="256"/>
      <c r="I413" s="257"/>
      <c r="J413" s="295"/>
      <c r="K413" s="261"/>
      <c r="L413" s="262"/>
      <c r="M413" s="263"/>
      <c r="N413" s="262">
        <f>IF(NOT(ISERROR(MATCH(M413,_xlfn.ANCHORARRAY(H421),0))),L423&amp;"Por favor no seleccionar los criterios de impacto",M413)</f>
        <v>0</v>
      </c>
      <c r="O413" s="261"/>
      <c r="P413" s="262"/>
      <c r="Q413" s="264"/>
      <c r="R413" s="119">
        <v>6</v>
      </c>
      <c r="S413" s="122"/>
      <c r="T413" s="123" t="str">
        <f t="shared" si="613"/>
        <v/>
      </c>
      <c r="U413" s="124"/>
      <c r="V413" s="124"/>
      <c r="W413" s="125" t="str">
        <f t="shared" si="612"/>
        <v/>
      </c>
      <c r="X413" s="124"/>
      <c r="Y413" s="124"/>
      <c r="Z413" s="124"/>
      <c r="AA413" s="126" t="str">
        <f t="shared" si="614"/>
        <v/>
      </c>
      <c r="AB413" s="127" t="str">
        <f t="shared" si="608"/>
        <v/>
      </c>
      <c r="AC413" s="125" t="str">
        <f t="shared" si="609"/>
        <v/>
      </c>
      <c r="AD413" s="127" t="str">
        <f t="shared" si="610"/>
        <v/>
      </c>
      <c r="AE413" s="125" t="str">
        <f t="shared" si="615"/>
        <v/>
      </c>
      <c r="AF413" s="128" t="str">
        <f t="shared" si="616"/>
        <v/>
      </c>
      <c r="AG413" s="124"/>
      <c r="AH413" s="148"/>
      <c r="AI413" s="132"/>
      <c r="AJ413" s="132"/>
      <c r="AK413" s="132"/>
      <c r="AL413" s="132"/>
      <c r="AM413" s="132"/>
      <c r="AN413" s="132"/>
      <c r="AO413" s="257"/>
    </row>
    <row r="414" spans="1:41" hidden="1" x14ac:dyDescent="0.3">
      <c r="A414" s="297"/>
      <c r="B414" s="297"/>
      <c r="C414" s="244">
        <v>98</v>
      </c>
      <c r="D414" s="247"/>
      <c r="E414" s="248"/>
      <c r="F414" s="296"/>
      <c r="G414" s="257"/>
      <c r="H414" s="254"/>
      <c r="I414" s="257"/>
      <c r="J414" s="295"/>
      <c r="K414" s="261" t="str">
        <f t="shared" ref="K414" si="617">IF(J414&lt;=0,"",IF(J414&lt;=2,"Muy Baja",IF(J414&lt;=24,"Baja",IF(J414&lt;=500,"Media",IF(J414&lt;=5000,"Alta","Muy Alta")))))</f>
        <v/>
      </c>
      <c r="L414" s="262" t="str">
        <f>IF(K414="","",IF(K414="Muy Baja",0.2,IF(K414="Baja",0.4,IF(K414="Media",0.6,IF(K414="Alta",0.8,IF(K414="Muy Alta",1,))))))</f>
        <v/>
      </c>
      <c r="M414" s="263"/>
      <c r="N414" s="262">
        <f>IF(NOT(ISERROR(MATCH(M414,'Tabla Impacto'!$B$221:$B$223,0))),'Tabla Impacto'!$F$223&amp;"Por favor no seleccionar los criterios de impacto(Afectación Económica o presupuestal y Pérdida Reputacional)",M414)</f>
        <v>0</v>
      </c>
      <c r="O414" s="261" t="str">
        <f>IF(OR(N414='Tabla Impacto'!$C$11,N414='Tabla Impacto'!$D$11),"Leve",IF(OR(N414='Tabla Impacto'!$C$12,N414='Tabla Impacto'!$D$12),"Menor",IF(OR(N414='Tabla Impacto'!$C$13,N414='Tabla Impacto'!$D$13),"Moderado",IF(OR(N414='Tabla Impacto'!$C$14,N414='Tabla Impacto'!$D$14),"Mayor",IF(OR(N414='Tabla Impacto'!$C$15,N414='Tabla Impacto'!$D$15),"Catastrófico","")))))</f>
        <v/>
      </c>
      <c r="P414" s="262" t="str">
        <f>IF(O414="","",IF(O414="Leve",0.2,IF(O414="Menor",0.4,IF(O414="Moderado",0.6,IF(O414="Mayor",0.8,IF(O414="Catastrófico",1,))))))</f>
        <v/>
      </c>
      <c r="Q414" s="264" t="str">
        <f>IF(OR(AND(K414="Muy Baja",O414="Leve"),AND(K414="Muy Baja",O414="Menor"),AND(K414="Baja",O414="Leve")),"Bajo",IF(OR(AND(K414="Muy baja",O414="Moderado"),AND(K414="Baja",O414="Menor"),AND(K414="Baja",O414="Moderado"),AND(K414="Media",O414="Leve"),AND(K414="Media",O414="Menor"),AND(K414="Media",O414="Moderado"),AND(K414="Alta",O414="Leve"),AND(K414="Alta",O414="Menor")),"Moderado",IF(OR(AND(K414="Muy Baja",O414="Mayor"),AND(K414="Baja",O414="Mayor"),AND(K414="Media",O414="Mayor"),AND(K414="Alta",O414="Moderado"),AND(K414="Alta",O414="Mayor"),AND(K414="Muy Alta",O414="Leve"),AND(K414="Muy Alta",O414="Menor"),AND(K414="Muy Alta",O414="Moderado"),AND(K414="Muy Alta",O414="Mayor")),"Alto",IF(OR(AND(K414="Muy Baja",O414="Catastrófico"),AND(K414="Baja",O414="Catastrófico"),AND(K414="Media",O414="Catastrófico"),AND(K414="Alta",O414="Catastrófico"),AND(K414="Muy Alta",O414="Catastrófico")),"Extremo",""))))</f>
        <v/>
      </c>
      <c r="R414" s="119">
        <v>1</v>
      </c>
      <c r="S414" s="122"/>
      <c r="T414" s="123" t="str">
        <f>IF(OR(U414="Preventivo",U414="Detectivo"),"Probabilidad",IF(U414="Correctivo","Impacto",""))</f>
        <v/>
      </c>
      <c r="U414" s="124"/>
      <c r="V414" s="124"/>
      <c r="W414" s="125" t="str">
        <f>IF(AND(U414="Preventivo",V414="Automático"),"50%",IF(AND(U414="Preventivo",V414="Manual"),"40%",IF(AND(U414="Detectivo",V414="Automático"),"40%",IF(AND(U414="Detectivo",V414="Manual"),"30%",IF(AND(U414="Correctivo",V414="Automático"),"35%",IF(AND(U414="Correctivo",V414="Manual"),"25%",""))))))</f>
        <v/>
      </c>
      <c r="X414" s="124"/>
      <c r="Y414" s="124"/>
      <c r="Z414" s="124"/>
      <c r="AA414" s="126" t="str">
        <f>IFERROR(IF(T414="Probabilidad",(L414-(+L414*W414)),IF(T414="Impacto",L414,"")),"")</f>
        <v/>
      </c>
      <c r="AB414" s="127" t="str">
        <f>IFERROR(IF(AA414="","",IF(AA414&lt;=0.2,"Muy Baja",IF(AA414&lt;=0.4,"Baja",IF(AA414&lt;=0.6,"Media",IF(AA414&lt;=0.8,"Alta","Muy Alta"))))),"")</f>
        <v/>
      </c>
      <c r="AC414" s="125" t="str">
        <f>+AA414</f>
        <v/>
      </c>
      <c r="AD414" s="127" t="str">
        <f>IFERROR(IF(AE414="","",IF(AE414&lt;=0.2,"Leve",IF(AE414&lt;=0.4,"Menor",IF(AE414&lt;=0.6,"Moderado",IF(AE414&lt;=0.8,"Mayor","Catastrófico"))))),"")</f>
        <v/>
      </c>
      <c r="AE414" s="125" t="str">
        <f>IFERROR(IF(T414="Impacto",(P414-(+P414*W414)),IF(T414="Probabilidad",P414,"")),"")</f>
        <v/>
      </c>
      <c r="AF414" s="128" t="str">
        <f>IFERROR(IF(OR(AND(AB414="Muy Baja",AD414="Leve"),AND(AB414="Muy Baja",AD414="Menor"),AND(AB414="Baja",AD414="Leve")),"Bajo",IF(OR(AND(AB414="Muy baja",AD414="Moderado"),AND(AB414="Baja",AD414="Menor"),AND(AB414="Baja",AD414="Moderado"),AND(AB414="Media",AD414="Leve"),AND(AB414="Media",AD414="Menor"),AND(AB414="Media",AD414="Moderado"),AND(AB414="Alta",AD414="Leve"),AND(AB414="Alta",AD414="Menor")),"Moderado",IF(OR(AND(AB414="Muy Baja",AD414="Mayor"),AND(AB414="Baja",AD414="Mayor"),AND(AB414="Media",AD414="Mayor"),AND(AB414="Alta",AD414="Moderado"),AND(AB414="Alta",AD414="Mayor"),AND(AB414="Muy Alta",AD414="Leve"),AND(AB414="Muy Alta",AD414="Menor"),AND(AB414="Muy Alta",AD414="Moderado"),AND(AB414="Muy Alta",AD414="Mayor")),"Alto",IF(OR(AND(AB414="Muy Baja",AD414="Catastrófico"),AND(AB414="Baja",AD414="Catastrófico"),AND(AB414="Media",AD414="Catastrófico"),AND(AB414="Alta",AD414="Catastrófico"),AND(AB414="Muy Alta",AD414="Catastrófico")),"Extremo","")))),"")</f>
        <v/>
      </c>
      <c r="AG414" s="124"/>
      <c r="AH414" s="148"/>
      <c r="AI414" s="148"/>
      <c r="AJ414" s="148"/>
      <c r="AK414" s="139"/>
      <c r="AL414" s="132"/>
      <c r="AM414" s="132"/>
      <c r="AN414" s="132"/>
      <c r="AO414" s="257"/>
    </row>
    <row r="415" spans="1:41" hidden="1" x14ac:dyDescent="0.3">
      <c r="A415" s="297"/>
      <c r="B415" s="297"/>
      <c r="C415" s="245"/>
      <c r="D415" s="247"/>
      <c r="E415" s="249"/>
      <c r="F415" s="296"/>
      <c r="G415" s="257"/>
      <c r="H415" s="255"/>
      <c r="I415" s="257"/>
      <c r="J415" s="295"/>
      <c r="K415" s="261"/>
      <c r="L415" s="262"/>
      <c r="M415" s="263"/>
      <c r="N415" s="262">
        <f>IF(NOT(ISERROR(MATCH(M415,_xlfn.ANCHORARRAY(H423),0))),L425&amp;"Por favor no seleccionar los criterios de impacto",M415)</f>
        <v>0</v>
      </c>
      <c r="O415" s="261"/>
      <c r="P415" s="262"/>
      <c r="Q415" s="264"/>
      <c r="R415" s="119">
        <v>2</v>
      </c>
      <c r="S415" s="122"/>
      <c r="T415" s="123" t="str">
        <f>IF(OR(U415="Preventivo",U415="Detectivo"),"Probabilidad",IF(U415="Correctivo","Impacto",""))</f>
        <v/>
      </c>
      <c r="U415" s="124"/>
      <c r="V415" s="124"/>
      <c r="W415" s="125" t="str">
        <f>IF(AND(U415="Preventivo",V415="Automático"),"50%",IF(AND(U415="Preventivo",V415="Manual"),"40%",IF(AND(U415="Detectivo",V415="Automático"),"40%",IF(AND(U415="Detectivo",V415="Manual"),"30%",IF(AND(U415="Correctivo",V415="Automático"),"35%",IF(AND(U415="Correctivo",V415="Manual"),"25%",""))))))</f>
        <v/>
      </c>
      <c r="X415" s="124"/>
      <c r="Y415" s="124"/>
      <c r="Z415" s="124"/>
      <c r="AA415" s="126" t="str">
        <f>IFERROR(IF(AND(T414="Probabilidad",T415="Probabilidad"),(AC414-(+AC414*W415)),IF(T415="Probabilidad",(L414-(+L414*W415)),IF(T415="Impacto",AC414,""))),"")</f>
        <v/>
      </c>
      <c r="AB415" s="127" t="str">
        <f t="shared" ref="AB415:AB419" si="618">IFERROR(IF(AA415="","",IF(AA415&lt;=0.2,"Muy Baja",IF(AA415&lt;=0.4,"Baja",IF(AA415&lt;=0.6,"Media",IF(AA415&lt;=0.8,"Alta","Muy Alta"))))),"")</f>
        <v/>
      </c>
      <c r="AC415" s="125" t="str">
        <f t="shared" ref="AC415:AC419" si="619">+AA415</f>
        <v/>
      </c>
      <c r="AD415" s="127" t="str">
        <f t="shared" ref="AD415:AD419" si="620">IFERROR(IF(AE415="","",IF(AE415&lt;=0.2,"Leve",IF(AE415&lt;=0.4,"Menor",IF(AE415&lt;=0.6,"Moderado",IF(AE415&lt;=0.8,"Mayor","Catastrófico"))))),"")</f>
        <v/>
      </c>
      <c r="AE415" s="125" t="str">
        <f>IFERROR(IF(AND(T414="Impacto",T415="Impacto"),(AE408-(+AE408*W415)),IF(T415="Impacto",($P$72-(+$P$72*W415)),IF(T415="Probabilidad",AE408,""))),"")</f>
        <v/>
      </c>
      <c r="AF415" s="128" t="str">
        <f t="shared" ref="AF415:AF416" si="621">IFERROR(IF(OR(AND(AB415="Muy Baja",AD415="Leve"),AND(AB415="Muy Baja",AD415="Menor"),AND(AB415="Baja",AD415="Leve")),"Bajo",IF(OR(AND(AB415="Muy baja",AD415="Moderado"),AND(AB415="Baja",AD415="Menor"),AND(AB415="Baja",AD415="Moderado"),AND(AB415="Media",AD415="Leve"),AND(AB415="Media",AD415="Menor"),AND(AB415="Media",AD415="Moderado"),AND(AB415="Alta",AD415="Leve"),AND(AB415="Alta",AD415="Menor")),"Moderado",IF(OR(AND(AB415="Muy Baja",AD415="Mayor"),AND(AB415="Baja",AD415="Mayor"),AND(AB415="Media",AD415="Mayor"),AND(AB415="Alta",AD415="Moderado"),AND(AB415="Alta",AD415="Mayor"),AND(AB415="Muy Alta",AD415="Leve"),AND(AB415="Muy Alta",AD415="Menor"),AND(AB415="Muy Alta",AD415="Moderado"),AND(AB415="Muy Alta",AD415="Mayor")),"Alto",IF(OR(AND(AB415="Muy Baja",AD415="Catastrófico"),AND(AB415="Baja",AD415="Catastrófico"),AND(AB415="Media",AD415="Catastrófico"),AND(AB415="Alta",AD415="Catastrófico"),AND(AB415="Muy Alta",AD415="Catastrófico")),"Extremo","")))),"")</f>
        <v/>
      </c>
      <c r="AG415" s="124"/>
      <c r="AH415" s="148"/>
      <c r="AI415" s="148"/>
      <c r="AJ415" s="148"/>
      <c r="AK415" s="149"/>
      <c r="AL415" s="132"/>
      <c r="AM415" s="132"/>
      <c r="AN415" s="132"/>
      <c r="AO415" s="257"/>
    </row>
    <row r="416" spans="1:41" hidden="1" x14ac:dyDescent="0.3">
      <c r="A416" s="297"/>
      <c r="B416" s="297"/>
      <c r="C416" s="245"/>
      <c r="D416" s="247"/>
      <c r="E416" s="249"/>
      <c r="F416" s="296"/>
      <c r="G416" s="257"/>
      <c r="H416" s="255"/>
      <c r="I416" s="257"/>
      <c r="J416" s="295"/>
      <c r="K416" s="261"/>
      <c r="L416" s="262"/>
      <c r="M416" s="263"/>
      <c r="N416" s="262">
        <f>IF(NOT(ISERROR(MATCH(M416,_xlfn.ANCHORARRAY(H424),0))),L426&amp;"Por favor no seleccionar los criterios de impacto",M416)</f>
        <v>0</v>
      </c>
      <c r="O416" s="261"/>
      <c r="P416" s="262"/>
      <c r="Q416" s="264"/>
      <c r="R416" s="119">
        <v>3</v>
      </c>
      <c r="S416" s="130"/>
      <c r="T416" s="123" t="str">
        <f>IF(OR(U416="Preventivo",U416="Detectivo"),"Probabilidad",IF(U416="Correctivo","Impacto",""))</f>
        <v/>
      </c>
      <c r="U416" s="124"/>
      <c r="V416" s="124"/>
      <c r="W416" s="125" t="str">
        <f t="shared" ref="W416:W419" si="622">IF(AND(U416="Preventivo",V416="Automático"),"50%",IF(AND(U416="Preventivo",V416="Manual"),"40%",IF(AND(U416="Detectivo",V416="Automático"),"40%",IF(AND(U416="Detectivo",V416="Manual"),"30%",IF(AND(U416="Correctivo",V416="Automático"),"35%",IF(AND(U416="Correctivo",V416="Manual"),"25%",""))))))</f>
        <v/>
      </c>
      <c r="X416" s="124"/>
      <c r="Y416" s="124"/>
      <c r="Z416" s="124"/>
      <c r="AA416" s="126" t="str">
        <f>IFERROR(IF(AND(T415="Probabilidad",T416="Probabilidad"),(AC415-(+AC415*W416)),IF(AND(T415="Impacto",T416="Probabilidad"),(AC414-(+AC414*W416)),IF(T416="Impacto",AC415,""))),"")</f>
        <v/>
      </c>
      <c r="AB416" s="127" t="str">
        <f t="shared" si="618"/>
        <v/>
      </c>
      <c r="AC416" s="125" t="str">
        <f t="shared" si="619"/>
        <v/>
      </c>
      <c r="AD416" s="127" t="str">
        <f t="shared" si="620"/>
        <v/>
      </c>
      <c r="AE416" s="125" t="str">
        <f>IFERROR(IF(AND(T415="Impacto",T416="Impacto"),(AE415-(+AE415*W416)),IF(AND(T415="Probabilidad",T416="Impacto"),(AE414-(+AE414*W416)),IF(T416="Probabilidad",AE415,""))),"")</f>
        <v/>
      </c>
      <c r="AF416" s="128" t="str">
        <f t="shared" si="621"/>
        <v/>
      </c>
      <c r="AG416" s="124"/>
      <c r="AH416" s="148"/>
      <c r="AI416" s="148"/>
      <c r="AJ416" s="148"/>
      <c r="AK416" s="139"/>
      <c r="AL416" s="132"/>
      <c r="AM416" s="132"/>
      <c r="AN416" s="132"/>
      <c r="AO416" s="257"/>
    </row>
    <row r="417" spans="1:41" hidden="1" x14ac:dyDescent="0.3">
      <c r="A417" s="297"/>
      <c r="B417" s="297"/>
      <c r="C417" s="245"/>
      <c r="D417" s="247"/>
      <c r="E417" s="249"/>
      <c r="F417" s="296"/>
      <c r="G417" s="257"/>
      <c r="H417" s="255"/>
      <c r="I417" s="257"/>
      <c r="J417" s="295"/>
      <c r="K417" s="261"/>
      <c r="L417" s="262"/>
      <c r="M417" s="263"/>
      <c r="N417" s="262">
        <f>IF(NOT(ISERROR(MATCH(M417,_xlfn.ANCHORARRAY(H425),0))),L427&amp;"Por favor no seleccionar los criterios de impacto",M417)</f>
        <v>0</v>
      </c>
      <c r="O417" s="261"/>
      <c r="P417" s="262"/>
      <c r="Q417" s="264"/>
      <c r="R417" s="119">
        <v>4</v>
      </c>
      <c r="S417" s="122"/>
      <c r="T417" s="123" t="str">
        <f t="shared" ref="T417:T419" si="623">IF(OR(U417="Preventivo",U417="Detectivo"),"Probabilidad",IF(U417="Correctivo","Impacto",""))</f>
        <v/>
      </c>
      <c r="U417" s="124"/>
      <c r="V417" s="124"/>
      <c r="W417" s="125" t="str">
        <f t="shared" si="622"/>
        <v/>
      </c>
      <c r="X417" s="124"/>
      <c r="Y417" s="124"/>
      <c r="Z417" s="124"/>
      <c r="AA417" s="126" t="str">
        <f t="shared" ref="AA417:AA419" si="624">IFERROR(IF(AND(T416="Probabilidad",T417="Probabilidad"),(AC416-(+AC416*W417)),IF(AND(T416="Impacto",T417="Probabilidad"),(AC415-(+AC415*W417)),IF(T417="Impacto",AC416,""))),"")</f>
        <v/>
      </c>
      <c r="AB417" s="127" t="str">
        <f t="shared" si="618"/>
        <v/>
      </c>
      <c r="AC417" s="125" t="str">
        <f t="shared" si="619"/>
        <v/>
      </c>
      <c r="AD417" s="127" t="str">
        <f t="shared" si="620"/>
        <v/>
      </c>
      <c r="AE417" s="125" t="str">
        <f t="shared" ref="AE417:AE419" si="625">IFERROR(IF(AND(T416="Impacto",T417="Impacto"),(AE416-(+AE416*W417)),IF(AND(T416="Probabilidad",T417="Impacto"),(AE415-(+AE415*W417)),IF(T417="Probabilidad",AE416,""))),"")</f>
        <v/>
      </c>
      <c r="AF417" s="128" t="str">
        <f>IFERROR(IF(OR(AND(AB417="Muy Baja",AD417="Leve"),AND(AB417="Muy Baja",AD417="Menor"),AND(AB417="Baja",AD417="Leve")),"Bajo",IF(OR(AND(AB417="Muy baja",AD417="Moderado"),AND(AB417="Baja",AD417="Menor"),AND(AB417="Baja",AD417="Moderado"),AND(AB417="Media",AD417="Leve"),AND(AB417="Media",AD417="Menor"),AND(AB417="Media",AD417="Moderado"),AND(AB417="Alta",AD417="Leve"),AND(AB417="Alta",AD417="Menor")),"Moderado",IF(OR(AND(AB417="Muy Baja",AD417="Mayor"),AND(AB417="Baja",AD417="Mayor"),AND(AB417="Media",AD417="Mayor"),AND(AB417="Alta",AD417="Moderado"),AND(AB417="Alta",AD417="Mayor"),AND(AB417="Muy Alta",AD417="Leve"),AND(AB417="Muy Alta",AD417="Menor"),AND(AB417="Muy Alta",AD417="Moderado"),AND(AB417="Muy Alta",AD417="Mayor")),"Alto",IF(OR(AND(AB417="Muy Baja",AD417="Catastrófico"),AND(AB417="Baja",AD417="Catastrófico"),AND(AB417="Media",AD417="Catastrófico"),AND(AB417="Alta",AD417="Catastrófico"),AND(AB417="Muy Alta",AD417="Catastrófico")),"Extremo","")))),"")</f>
        <v/>
      </c>
      <c r="AG417" s="124"/>
      <c r="AH417" s="148"/>
      <c r="AI417" s="148"/>
      <c r="AJ417" s="148"/>
      <c r="AK417" s="139"/>
      <c r="AL417" s="132"/>
      <c r="AM417" s="132"/>
      <c r="AN417" s="132"/>
      <c r="AO417" s="257"/>
    </row>
    <row r="418" spans="1:41" hidden="1" x14ac:dyDescent="0.3">
      <c r="A418" s="297"/>
      <c r="B418" s="297"/>
      <c r="C418" s="245"/>
      <c r="D418" s="247"/>
      <c r="E418" s="249"/>
      <c r="F418" s="296"/>
      <c r="G418" s="257"/>
      <c r="H418" s="255"/>
      <c r="I418" s="257"/>
      <c r="J418" s="295"/>
      <c r="K418" s="261"/>
      <c r="L418" s="262"/>
      <c r="M418" s="263"/>
      <c r="N418" s="262">
        <f>IF(NOT(ISERROR(MATCH(M418,_xlfn.ANCHORARRAY(H426),0))),L428&amp;"Por favor no seleccionar los criterios de impacto",M418)</f>
        <v>0</v>
      </c>
      <c r="O418" s="261"/>
      <c r="P418" s="262"/>
      <c r="Q418" s="264"/>
      <c r="R418" s="119">
        <v>5</v>
      </c>
      <c r="S418" s="122"/>
      <c r="T418" s="123" t="str">
        <f t="shared" si="623"/>
        <v/>
      </c>
      <c r="U418" s="124"/>
      <c r="V418" s="124"/>
      <c r="W418" s="125" t="str">
        <f t="shared" si="622"/>
        <v/>
      </c>
      <c r="X418" s="124"/>
      <c r="Y418" s="124"/>
      <c r="Z418" s="124"/>
      <c r="AA418" s="126" t="str">
        <f t="shared" si="624"/>
        <v/>
      </c>
      <c r="AB418" s="127" t="str">
        <f t="shared" si="618"/>
        <v/>
      </c>
      <c r="AC418" s="125" t="str">
        <f t="shared" si="619"/>
        <v/>
      </c>
      <c r="AD418" s="127" t="str">
        <f t="shared" si="620"/>
        <v/>
      </c>
      <c r="AE418" s="125" t="str">
        <f t="shared" si="625"/>
        <v/>
      </c>
      <c r="AF418" s="128" t="str">
        <f t="shared" ref="AF418:AF419" si="626">IFERROR(IF(OR(AND(AB418="Muy Baja",AD418="Leve"),AND(AB418="Muy Baja",AD418="Menor"),AND(AB418="Baja",AD418="Leve")),"Bajo",IF(OR(AND(AB418="Muy baja",AD418="Moderado"),AND(AB418="Baja",AD418="Menor"),AND(AB418="Baja",AD418="Moderado"),AND(AB418="Media",AD418="Leve"),AND(AB418="Media",AD418="Menor"),AND(AB418="Media",AD418="Moderado"),AND(AB418="Alta",AD418="Leve"),AND(AB418="Alta",AD418="Menor")),"Moderado",IF(OR(AND(AB418="Muy Baja",AD418="Mayor"),AND(AB418="Baja",AD418="Mayor"),AND(AB418="Media",AD418="Mayor"),AND(AB418="Alta",AD418="Moderado"),AND(AB418="Alta",AD418="Mayor"),AND(AB418="Muy Alta",AD418="Leve"),AND(AB418="Muy Alta",AD418="Menor"),AND(AB418="Muy Alta",AD418="Moderado"),AND(AB418="Muy Alta",AD418="Mayor")),"Alto",IF(OR(AND(AB418="Muy Baja",AD418="Catastrófico"),AND(AB418="Baja",AD418="Catastrófico"),AND(AB418="Media",AD418="Catastrófico"),AND(AB418="Alta",AD418="Catastrófico"),AND(AB418="Muy Alta",AD418="Catastrófico")),"Extremo","")))),"")</f>
        <v/>
      </c>
      <c r="AG418" s="124"/>
      <c r="AH418" s="148"/>
      <c r="AI418" s="148"/>
      <c r="AJ418" s="148"/>
      <c r="AK418" s="139"/>
      <c r="AL418" s="132"/>
      <c r="AM418" s="132"/>
      <c r="AN418" s="132"/>
      <c r="AO418" s="257"/>
    </row>
    <row r="419" spans="1:41" hidden="1" x14ac:dyDescent="0.3">
      <c r="A419" s="297"/>
      <c r="B419" s="297"/>
      <c r="C419" s="246"/>
      <c r="D419" s="247"/>
      <c r="E419" s="250"/>
      <c r="F419" s="296"/>
      <c r="G419" s="257"/>
      <c r="H419" s="256"/>
      <c r="I419" s="257"/>
      <c r="J419" s="295"/>
      <c r="K419" s="261"/>
      <c r="L419" s="262"/>
      <c r="M419" s="263"/>
      <c r="N419" s="262">
        <f>IF(NOT(ISERROR(MATCH(M419,_xlfn.ANCHORARRAY(H427),0))),L429&amp;"Por favor no seleccionar los criterios de impacto",M419)</f>
        <v>0</v>
      </c>
      <c r="O419" s="261"/>
      <c r="P419" s="262"/>
      <c r="Q419" s="264"/>
      <c r="R419" s="119">
        <v>6</v>
      </c>
      <c r="S419" s="122"/>
      <c r="T419" s="123" t="str">
        <f t="shared" si="623"/>
        <v/>
      </c>
      <c r="U419" s="124"/>
      <c r="V419" s="124"/>
      <c r="W419" s="125" t="str">
        <f t="shared" si="622"/>
        <v/>
      </c>
      <c r="X419" s="124"/>
      <c r="Y419" s="124"/>
      <c r="Z419" s="124"/>
      <c r="AA419" s="126" t="str">
        <f t="shared" si="624"/>
        <v/>
      </c>
      <c r="AB419" s="127" t="str">
        <f t="shared" si="618"/>
        <v/>
      </c>
      <c r="AC419" s="125" t="str">
        <f t="shared" si="619"/>
        <v/>
      </c>
      <c r="AD419" s="127" t="str">
        <f t="shared" si="620"/>
        <v/>
      </c>
      <c r="AE419" s="125" t="str">
        <f t="shared" si="625"/>
        <v/>
      </c>
      <c r="AF419" s="128" t="str">
        <f t="shared" si="626"/>
        <v/>
      </c>
      <c r="AG419" s="124"/>
      <c r="AH419" s="148"/>
      <c r="AI419" s="132"/>
      <c r="AJ419" s="132"/>
      <c r="AK419" s="132"/>
      <c r="AL419" s="132"/>
      <c r="AM419" s="132"/>
      <c r="AN419" s="132"/>
      <c r="AO419" s="257"/>
    </row>
    <row r="420" spans="1:41" hidden="1" x14ac:dyDescent="0.3">
      <c r="A420" s="297"/>
      <c r="B420" s="297"/>
      <c r="C420" s="244">
        <v>99</v>
      </c>
      <c r="D420" s="247"/>
      <c r="E420" s="248"/>
      <c r="F420" s="296"/>
      <c r="G420" s="257"/>
      <c r="H420" s="292"/>
      <c r="I420" s="257"/>
      <c r="J420" s="295"/>
      <c r="K420" s="261" t="str">
        <f t="shared" ref="K420" si="627">IF(J420&lt;=0,"",IF(J420&lt;=2,"Muy Baja",IF(J420&lt;=24,"Baja",IF(J420&lt;=500,"Media",IF(J420&lt;=5000,"Alta","Muy Alta")))))</f>
        <v/>
      </c>
      <c r="L420" s="262" t="str">
        <f>IF(K420="","",IF(K420="Muy Baja",0.2,IF(K420="Baja",0.4,IF(K420="Media",0.6,IF(K420="Alta",0.8,IF(K420="Muy Alta",1,))))))</f>
        <v/>
      </c>
      <c r="M420" s="263"/>
      <c r="N420" s="262">
        <f>IF(NOT(ISERROR(MATCH(M420,'Tabla Impacto'!$B$221:$B$223,0))),'Tabla Impacto'!$F$223&amp;"Por favor no seleccionar los criterios de impacto(Afectación Económica o presupuestal y Pérdida Reputacional)",M420)</f>
        <v>0</v>
      </c>
      <c r="O420" s="261" t="str">
        <f>IF(OR(N420='Tabla Impacto'!$C$11,N420='Tabla Impacto'!$D$11),"Leve",IF(OR(N420='Tabla Impacto'!$C$12,N420='Tabla Impacto'!$D$12),"Menor",IF(OR(N420='Tabla Impacto'!$C$13,N420='Tabla Impacto'!$D$13),"Moderado",IF(OR(N420='Tabla Impacto'!$C$14,N420='Tabla Impacto'!$D$14),"Mayor",IF(OR(N420='Tabla Impacto'!$C$15,N420='Tabla Impacto'!$D$15),"Catastrófico","")))))</f>
        <v/>
      </c>
      <c r="P420" s="262" t="str">
        <f>IF(O420="","",IF(O420="Leve",0.2,IF(O420="Menor",0.4,IF(O420="Moderado",0.6,IF(O420="Mayor",0.8,IF(O420="Catastrófico",1,))))))</f>
        <v/>
      </c>
      <c r="Q420" s="264" t="str">
        <f>IF(OR(AND(K420="Muy Baja",O420="Leve"),AND(K420="Muy Baja",O420="Menor"),AND(K420="Baja",O420="Leve")),"Bajo",IF(OR(AND(K420="Muy baja",O420="Moderado"),AND(K420="Baja",O420="Menor"),AND(K420="Baja",O420="Moderado"),AND(K420="Media",O420="Leve"),AND(K420="Media",O420="Menor"),AND(K420="Media",O420="Moderado"),AND(K420="Alta",O420="Leve"),AND(K420="Alta",O420="Menor")),"Moderado",IF(OR(AND(K420="Muy Baja",O420="Mayor"),AND(K420="Baja",O420="Mayor"),AND(K420="Media",O420="Mayor"),AND(K420="Alta",O420="Moderado"),AND(K420="Alta",O420="Mayor"),AND(K420="Muy Alta",O420="Leve"),AND(K420="Muy Alta",O420="Menor"),AND(K420="Muy Alta",O420="Moderado"),AND(K420="Muy Alta",O420="Mayor")),"Alto",IF(OR(AND(K420="Muy Baja",O420="Catastrófico"),AND(K420="Baja",O420="Catastrófico"),AND(K420="Media",O420="Catastrófico"),AND(K420="Alta",O420="Catastrófico"),AND(K420="Muy Alta",O420="Catastrófico")),"Extremo",""))))</f>
        <v/>
      </c>
      <c r="R420" s="119">
        <v>1</v>
      </c>
      <c r="S420" s="122"/>
      <c r="T420" s="123" t="str">
        <f>IF(OR(U420="Preventivo",U420="Detectivo"),"Probabilidad",IF(U420="Correctivo","Impacto",""))</f>
        <v/>
      </c>
      <c r="U420" s="124"/>
      <c r="V420" s="124"/>
      <c r="W420" s="125" t="str">
        <f>IF(AND(U420="Preventivo",V420="Automático"),"50%",IF(AND(U420="Preventivo",V420="Manual"),"40%",IF(AND(U420="Detectivo",V420="Automático"),"40%",IF(AND(U420="Detectivo",V420="Manual"),"30%",IF(AND(U420="Correctivo",V420="Automático"),"35%",IF(AND(U420="Correctivo",V420="Manual"),"25%",""))))))</f>
        <v/>
      </c>
      <c r="X420" s="124"/>
      <c r="Y420" s="124"/>
      <c r="Z420" s="124"/>
      <c r="AA420" s="126" t="str">
        <f>IFERROR(IF(T420="Probabilidad",(L420-(+L420*W420)),IF(T420="Impacto",L420,"")),"")</f>
        <v/>
      </c>
      <c r="AB420" s="127" t="str">
        <f>IFERROR(IF(AA420="","",IF(AA420&lt;=0.2,"Muy Baja",IF(AA420&lt;=0.4,"Baja",IF(AA420&lt;=0.6,"Media",IF(AA420&lt;=0.8,"Alta","Muy Alta"))))),"")</f>
        <v/>
      </c>
      <c r="AC420" s="125" t="str">
        <f>+AA420</f>
        <v/>
      </c>
      <c r="AD420" s="127" t="str">
        <f>IFERROR(IF(AE420="","",IF(AE420&lt;=0.2,"Leve",IF(AE420&lt;=0.4,"Menor",IF(AE420&lt;=0.6,"Moderado",IF(AE420&lt;=0.8,"Mayor","Catastrófico"))))),"")</f>
        <v/>
      </c>
      <c r="AE420" s="125" t="str">
        <f>IFERROR(IF(T420="Impacto",(P420-(+P420*W420)),IF(T420="Probabilidad",P420,"")),"")</f>
        <v/>
      </c>
      <c r="AF420" s="128" t="str">
        <f>IFERROR(IF(OR(AND(AB420="Muy Baja",AD420="Leve"),AND(AB420="Muy Baja",AD420="Menor"),AND(AB420="Baja",AD420="Leve")),"Bajo",IF(OR(AND(AB420="Muy baja",AD420="Moderado"),AND(AB420="Baja",AD420="Menor"),AND(AB420="Baja",AD420="Moderado"),AND(AB420="Media",AD420="Leve"),AND(AB420="Media",AD420="Menor"),AND(AB420="Media",AD420="Moderado"),AND(AB420="Alta",AD420="Leve"),AND(AB420="Alta",AD420="Menor")),"Moderado",IF(OR(AND(AB420="Muy Baja",AD420="Mayor"),AND(AB420="Baja",AD420="Mayor"),AND(AB420="Media",AD420="Mayor"),AND(AB420="Alta",AD420="Moderado"),AND(AB420="Alta",AD420="Mayor"),AND(AB420="Muy Alta",AD420="Leve"),AND(AB420="Muy Alta",AD420="Menor"),AND(AB420="Muy Alta",AD420="Moderado"),AND(AB420="Muy Alta",AD420="Mayor")),"Alto",IF(OR(AND(AB420="Muy Baja",AD420="Catastrófico"),AND(AB420="Baja",AD420="Catastrófico"),AND(AB420="Media",AD420="Catastrófico"),AND(AB420="Alta",AD420="Catastrófico"),AND(AB420="Muy Alta",AD420="Catastrófico")),"Extremo","")))),"")</f>
        <v/>
      </c>
      <c r="AG420" s="124"/>
      <c r="AH420" s="148"/>
      <c r="AI420" s="173"/>
      <c r="AJ420" s="148"/>
      <c r="AK420" s="139"/>
      <c r="AL420" s="132"/>
      <c r="AM420" s="132"/>
      <c r="AN420" s="132"/>
      <c r="AO420" s="257"/>
    </row>
    <row r="421" spans="1:41" hidden="1" x14ac:dyDescent="0.3">
      <c r="A421" s="297"/>
      <c r="B421" s="297"/>
      <c r="C421" s="245"/>
      <c r="D421" s="247"/>
      <c r="E421" s="249"/>
      <c r="F421" s="296"/>
      <c r="G421" s="257"/>
      <c r="H421" s="292"/>
      <c r="I421" s="257"/>
      <c r="J421" s="295"/>
      <c r="K421" s="261"/>
      <c r="L421" s="262"/>
      <c r="M421" s="263"/>
      <c r="N421" s="262">
        <f>IF(NOT(ISERROR(MATCH(M421,_xlfn.ANCHORARRAY(H429),0))),L431&amp;"Por favor no seleccionar los criterios de impacto",M421)</f>
        <v>0</v>
      </c>
      <c r="O421" s="261"/>
      <c r="P421" s="262"/>
      <c r="Q421" s="264"/>
      <c r="R421" s="119">
        <v>2</v>
      </c>
      <c r="S421" s="122"/>
      <c r="T421" s="123" t="str">
        <f>IF(OR(U421="Preventivo",U421="Detectivo"),"Probabilidad",IF(U421="Correctivo","Impacto",""))</f>
        <v/>
      </c>
      <c r="U421" s="124"/>
      <c r="V421" s="124"/>
      <c r="W421" s="125" t="str">
        <f>IF(AND(U421="Preventivo",V421="Automático"),"50%",IF(AND(U421="Preventivo",V421="Manual"),"40%",IF(AND(U421="Detectivo",V421="Automático"),"40%",IF(AND(U421="Detectivo",V421="Manual"),"30%",IF(AND(U421="Correctivo",V421="Automático"),"35%",IF(AND(U421="Correctivo",V421="Manual"),"25%",""))))))</f>
        <v/>
      </c>
      <c r="X421" s="124"/>
      <c r="Y421" s="124"/>
      <c r="Z421" s="124"/>
      <c r="AA421" s="126" t="str">
        <f>IFERROR(IF(AND(T420="Probabilidad",T421="Probabilidad"),(AC420-(+AC420*W421)),IF(T421="Probabilidad",(L420-(+L420*W421)),IF(T421="Impacto",AC420,""))),"")</f>
        <v/>
      </c>
      <c r="AB421" s="127" t="str">
        <f t="shared" ref="AB421:AB425" si="628">IFERROR(IF(AA421="","",IF(AA421&lt;=0.2,"Muy Baja",IF(AA421&lt;=0.4,"Baja",IF(AA421&lt;=0.6,"Media",IF(AA421&lt;=0.8,"Alta","Muy Alta"))))),"")</f>
        <v/>
      </c>
      <c r="AC421" s="125" t="str">
        <f t="shared" ref="AC421:AC425" si="629">+AA421</f>
        <v/>
      </c>
      <c r="AD421" s="127" t="str">
        <f t="shared" ref="AD421:AD425" si="630">IFERROR(IF(AE421="","",IF(AE421&lt;=0.2,"Leve",IF(AE421&lt;=0.4,"Menor",IF(AE421&lt;=0.6,"Moderado",IF(AE421&lt;=0.8,"Mayor","Catastrófico"))))),"")</f>
        <v/>
      </c>
      <c r="AE421" s="125" t="str">
        <f>IFERROR(IF(AND(T420="Impacto",T421="Impacto"),(AE414-(+AE414*W421)),IF(T421="Impacto",($P$72-(+$P$72*W421)),IF(T421="Probabilidad",AE414,""))),"")</f>
        <v/>
      </c>
      <c r="AF421" s="128" t="str">
        <f t="shared" ref="AF421:AF422" si="631">IFERROR(IF(OR(AND(AB421="Muy Baja",AD421="Leve"),AND(AB421="Muy Baja",AD421="Menor"),AND(AB421="Baja",AD421="Leve")),"Bajo",IF(OR(AND(AB421="Muy baja",AD421="Moderado"),AND(AB421="Baja",AD421="Menor"),AND(AB421="Baja",AD421="Moderado"),AND(AB421="Media",AD421="Leve"),AND(AB421="Media",AD421="Menor"),AND(AB421="Media",AD421="Moderado"),AND(AB421="Alta",AD421="Leve"),AND(AB421="Alta",AD421="Menor")),"Moderado",IF(OR(AND(AB421="Muy Baja",AD421="Mayor"),AND(AB421="Baja",AD421="Mayor"),AND(AB421="Media",AD421="Mayor"),AND(AB421="Alta",AD421="Moderado"),AND(AB421="Alta",AD421="Mayor"),AND(AB421="Muy Alta",AD421="Leve"),AND(AB421="Muy Alta",AD421="Menor"),AND(AB421="Muy Alta",AD421="Moderado"),AND(AB421="Muy Alta",AD421="Mayor")),"Alto",IF(OR(AND(AB421="Muy Baja",AD421="Catastrófico"),AND(AB421="Baja",AD421="Catastrófico"),AND(AB421="Media",AD421="Catastrófico"),AND(AB421="Alta",AD421="Catastrófico"),AND(AB421="Muy Alta",AD421="Catastrófico")),"Extremo","")))),"")</f>
        <v/>
      </c>
      <c r="AG421" s="124"/>
      <c r="AH421" s="148"/>
      <c r="AI421" s="132"/>
      <c r="AJ421" s="132"/>
      <c r="AK421" s="132"/>
      <c r="AL421" s="132"/>
      <c r="AM421" s="132"/>
      <c r="AN421" s="132"/>
      <c r="AO421" s="257"/>
    </row>
    <row r="422" spans="1:41" hidden="1" x14ac:dyDescent="0.3">
      <c r="A422" s="297"/>
      <c r="B422" s="297"/>
      <c r="C422" s="245"/>
      <c r="D422" s="247"/>
      <c r="E422" s="249"/>
      <c r="F422" s="296"/>
      <c r="G422" s="257"/>
      <c r="H422" s="292"/>
      <c r="I422" s="257"/>
      <c r="J422" s="295"/>
      <c r="K422" s="261"/>
      <c r="L422" s="262"/>
      <c r="M422" s="263"/>
      <c r="N422" s="262">
        <f>IF(NOT(ISERROR(MATCH(M422,_xlfn.ANCHORARRAY(H430),0))),L432&amp;"Por favor no seleccionar los criterios de impacto",M422)</f>
        <v>0</v>
      </c>
      <c r="O422" s="261"/>
      <c r="P422" s="262"/>
      <c r="Q422" s="264"/>
      <c r="R422" s="119">
        <v>3</v>
      </c>
      <c r="S422" s="130"/>
      <c r="T422" s="123" t="str">
        <f>IF(OR(U422="Preventivo",U422="Detectivo"),"Probabilidad",IF(U422="Correctivo","Impacto",""))</f>
        <v/>
      </c>
      <c r="U422" s="124"/>
      <c r="V422" s="124"/>
      <c r="W422" s="125" t="str">
        <f t="shared" ref="W422:W425" si="632">IF(AND(U422="Preventivo",V422="Automático"),"50%",IF(AND(U422="Preventivo",V422="Manual"),"40%",IF(AND(U422="Detectivo",V422="Automático"),"40%",IF(AND(U422="Detectivo",V422="Manual"),"30%",IF(AND(U422="Correctivo",V422="Automático"),"35%",IF(AND(U422="Correctivo",V422="Manual"),"25%",""))))))</f>
        <v/>
      </c>
      <c r="X422" s="124"/>
      <c r="Y422" s="124"/>
      <c r="Z422" s="124"/>
      <c r="AA422" s="126" t="str">
        <f>IFERROR(IF(AND(T421="Probabilidad",T422="Probabilidad"),(AC421-(+AC421*W422)),IF(AND(T421="Impacto",T422="Probabilidad"),(AC420-(+AC420*W422)),IF(T422="Impacto",AC421,""))),"")</f>
        <v/>
      </c>
      <c r="AB422" s="127" t="str">
        <f t="shared" si="628"/>
        <v/>
      </c>
      <c r="AC422" s="125" t="str">
        <f t="shared" si="629"/>
        <v/>
      </c>
      <c r="AD422" s="127" t="str">
        <f t="shared" si="630"/>
        <v/>
      </c>
      <c r="AE422" s="125" t="str">
        <f>IFERROR(IF(AND(T421="Impacto",T422="Impacto"),(AE421-(+AE421*W422)),IF(AND(T421="Probabilidad",T422="Impacto"),(AE420-(+AE420*W422)),IF(T422="Probabilidad",AE421,""))),"")</f>
        <v/>
      </c>
      <c r="AF422" s="128" t="str">
        <f t="shared" si="631"/>
        <v/>
      </c>
      <c r="AG422" s="124"/>
      <c r="AH422" s="148"/>
      <c r="AI422" s="132"/>
      <c r="AJ422" s="132"/>
      <c r="AK422" s="132"/>
      <c r="AL422" s="132"/>
      <c r="AM422" s="132"/>
      <c r="AN422" s="132"/>
      <c r="AO422" s="257"/>
    </row>
    <row r="423" spans="1:41" hidden="1" x14ac:dyDescent="0.3">
      <c r="A423" s="297"/>
      <c r="B423" s="297"/>
      <c r="C423" s="245"/>
      <c r="D423" s="247"/>
      <c r="E423" s="249"/>
      <c r="F423" s="296"/>
      <c r="G423" s="257"/>
      <c r="H423" s="292"/>
      <c r="I423" s="257"/>
      <c r="J423" s="295"/>
      <c r="K423" s="261"/>
      <c r="L423" s="262"/>
      <c r="M423" s="263"/>
      <c r="N423" s="262">
        <f>IF(NOT(ISERROR(MATCH(M423,_xlfn.ANCHORARRAY(H431),0))),L433&amp;"Por favor no seleccionar los criterios de impacto",M423)</f>
        <v>0</v>
      </c>
      <c r="O423" s="261"/>
      <c r="P423" s="262"/>
      <c r="Q423" s="264"/>
      <c r="R423" s="119">
        <v>4</v>
      </c>
      <c r="S423" s="122"/>
      <c r="T423" s="123" t="str">
        <f t="shared" ref="T423:T425" si="633">IF(OR(U423="Preventivo",U423="Detectivo"),"Probabilidad",IF(U423="Correctivo","Impacto",""))</f>
        <v/>
      </c>
      <c r="U423" s="124"/>
      <c r="V423" s="124"/>
      <c r="W423" s="125" t="str">
        <f t="shared" si="632"/>
        <v/>
      </c>
      <c r="X423" s="124"/>
      <c r="Y423" s="124"/>
      <c r="Z423" s="124"/>
      <c r="AA423" s="126" t="str">
        <f t="shared" ref="AA423:AA425" si="634">IFERROR(IF(AND(T422="Probabilidad",T423="Probabilidad"),(AC422-(+AC422*W423)),IF(AND(T422="Impacto",T423="Probabilidad"),(AC421-(+AC421*W423)),IF(T423="Impacto",AC422,""))),"")</f>
        <v/>
      </c>
      <c r="AB423" s="127" t="str">
        <f t="shared" si="628"/>
        <v/>
      </c>
      <c r="AC423" s="125" t="str">
        <f t="shared" si="629"/>
        <v/>
      </c>
      <c r="AD423" s="127" t="str">
        <f t="shared" si="630"/>
        <v/>
      </c>
      <c r="AE423" s="125" t="str">
        <f t="shared" ref="AE423:AE425" si="635">IFERROR(IF(AND(T422="Impacto",T423="Impacto"),(AE422-(+AE422*W423)),IF(AND(T422="Probabilidad",T423="Impacto"),(AE421-(+AE421*W423)),IF(T423="Probabilidad",AE422,""))),"")</f>
        <v/>
      </c>
      <c r="AF423" s="128" t="str">
        <f>IFERROR(IF(OR(AND(AB423="Muy Baja",AD423="Leve"),AND(AB423="Muy Baja",AD423="Menor"),AND(AB423="Baja",AD423="Leve")),"Bajo",IF(OR(AND(AB423="Muy baja",AD423="Moderado"),AND(AB423="Baja",AD423="Menor"),AND(AB423="Baja",AD423="Moderado"),AND(AB423="Media",AD423="Leve"),AND(AB423="Media",AD423="Menor"),AND(AB423="Media",AD423="Moderado"),AND(AB423="Alta",AD423="Leve"),AND(AB423="Alta",AD423="Menor")),"Moderado",IF(OR(AND(AB423="Muy Baja",AD423="Mayor"),AND(AB423="Baja",AD423="Mayor"),AND(AB423="Media",AD423="Mayor"),AND(AB423="Alta",AD423="Moderado"),AND(AB423="Alta",AD423="Mayor"),AND(AB423="Muy Alta",AD423="Leve"),AND(AB423="Muy Alta",AD423="Menor"),AND(AB423="Muy Alta",AD423="Moderado"),AND(AB423="Muy Alta",AD423="Mayor")),"Alto",IF(OR(AND(AB423="Muy Baja",AD423="Catastrófico"),AND(AB423="Baja",AD423="Catastrófico"),AND(AB423="Media",AD423="Catastrófico"),AND(AB423="Alta",AD423="Catastrófico"),AND(AB423="Muy Alta",AD423="Catastrófico")),"Extremo","")))),"")</f>
        <v/>
      </c>
      <c r="AG423" s="124"/>
      <c r="AH423" s="148"/>
      <c r="AI423" s="132"/>
      <c r="AJ423" s="132"/>
      <c r="AK423" s="132"/>
      <c r="AL423" s="132"/>
      <c r="AM423" s="132"/>
      <c r="AN423" s="132"/>
      <c r="AO423" s="257"/>
    </row>
    <row r="424" spans="1:41" hidden="1" x14ac:dyDescent="0.3">
      <c r="A424" s="297"/>
      <c r="B424" s="297"/>
      <c r="C424" s="245"/>
      <c r="D424" s="247"/>
      <c r="E424" s="249"/>
      <c r="F424" s="296"/>
      <c r="G424" s="257"/>
      <c r="H424" s="292"/>
      <c r="I424" s="257"/>
      <c r="J424" s="295"/>
      <c r="K424" s="261"/>
      <c r="L424" s="262"/>
      <c r="M424" s="263"/>
      <c r="N424" s="262">
        <f>IF(NOT(ISERROR(MATCH(M424,_xlfn.ANCHORARRAY(H432),0))),L434&amp;"Por favor no seleccionar los criterios de impacto",M424)</f>
        <v>0</v>
      </c>
      <c r="O424" s="261"/>
      <c r="P424" s="262"/>
      <c r="Q424" s="264"/>
      <c r="R424" s="119">
        <v>5</v>
      </c>
      <c r="S424" s="122"/>
      <c r="T424" s="123" t="str">
        <f t="shared" si="633"/>
        <v/>
      </c>
      <c r="U424" s="124"/>
      <c r="V424" s="124"/>
      <c r="W424" s="125" t="str">
        <f t="shared" si="632"/>
        <v/>
      </c>
      <c r="X424" s="124"/>
      <c r="Y424" s="124"/>
      <c r="Z424" s="124"/>
      <c r="AA424" s="126" t="str">
        <f t="shared" si="634"/>
        <v/>
      </c>
      <c r="AB424" s="127" t="str">
        <f t="shared" si="628"/>
        <v/>
      </c>
      <c r="AC424" s="125" t="str">
        <f t="shared" si="629"/>
        <v/>
      </c>
      <c r="AD424" s="127" t="str">
        <f t="shared" si="630"/>
        <v/>
      </c>
      <c r="AE424" s="125" t="str">
        <f t="shared" si="635"/>
        <v/>
      </c>
      <c r="AF424" s="128" t="str">
        <f t="shared" ref="AF424:AF425" si="636">IFERROR(IF(OR(AND(AB424="Muy Baja",AD424="Leve"),AND(AB424="Muy Baja",AD424="Menor"),AND(AB424="Baja",AD424="Leve")),"Bajo",IF(OR(AND(AB424="Muy baja",AD424="Moderado"),AND(AB424="Baja",AD424="Menor"),AND(AB424="Baja",AD424="Moderado"),AND(AB424="Media",AD424="Leve"),AND(AB424="Media",AD424="Menor"),AND(AB424="Media",AD424="Moderado"),AND(AB424="Alta",AD424="Leve"),AND(AB424="Alta",AD424="Menor")),"Moderado",IF(OR(AND(AB424="Muy Baja",AD424="Mayor"),AND(AB424="Baja",AD424="Mayor"),AND(AB424="Media",AD424="Mayor"),AND(AB424="Alta",AD424="Moderado"),AND(AB424="Alta",AD424="Mayor"),AND(AB424="Muy Alta",AD424="Leve"),AND(AB424="Muy Alta",AD424="Menor"),AND(AB424="Muy Alta",AD424="Moderado"),AND(AB424="Muy Alta",AD424="Mayor")),"Alto",IF(OR(AND(AB424="Muy Baja",AD424="Catastrófico"),AND(AB424="Baja",AD424="Catastrófico"),AND(AB424="Media",AD424="Catastrófico"),AND(AB424="Alta",AD424="Catastrófico"),AND(AB424="Muy Alta",AD424="Catastrófico")),"Extremo","")))),"")</f>
        <v/>
      </c>
      <c r="AG424" s="124"/>
      <c r="AH424" s="148"/>
      <c r="AI424" s="132"/>
      <c r="AJ424" s="132"/>
      <c r="AK424" s="132"/>
      <c r="AL424" s="132"/>
      <c r="AM424" s="132"/>
      <c r="AN424" s="132"/>
      <c r="AO424" s="257"/>
    </row>
    <row r="425" spans="1:41" hidden="1" x14ac:dyDescent="0.3">
      <c r="A425" s="297"/>
      <c r="B425" s="297"/>
      <c r="C425" s="246"/>
      <c r="D425" s="247"/>
      <c r="E425" s="250"/>
      <c r="F425" s="296"/>
      <c r="G425" s="257"/>
      <c r="H425" s="292"/>
      <c r="I425" s="257"/>
      <c r="J425" s="295"/>
      <c r="K425" s="261"/>
      <c r="L425" s="262"/>
      <c r="M425" s="263"/>
      <c r="N425" s="262">
        <f>IF(NOT(ISERROR(MATCH(M425,_xlfn.ANCHORARRAY(H433),0))),L435&amp;"Por favor no seleccionar los criterios de impacto",M425)</f>
        <v>0</v>
      </c>
      <c r="O425" s="261"/>
      <c r="P425" s="262"/>
      <c r="Q425" s="264"/>
      <c r="R425" s="119">
        <v>6</v>
      </c>
      <c r="S425" s="122"/>
      <c r="T425" s="123" t="str">
        <f t="shared" si="633"/>
        <v/>
      </c>
      <c r="U425" s="124"/>
      <c r="V425" s="124"/>
      <c r="W425" s="125" t="str">
        <f t="shared" si="632"/>
        <v/>
      </c>
      <c r="X425" s="124"/>
      <c r="Y425" s="124"/>
      <c r="Z425" s="124"/>
      <c r="AA425" s="126" t="str">
        <f t="shared" si="634"/>
        <v/>
      </c>
      <c r="AB425" s="127" t="str">
        <f t="shared" si="628"/>
        <v/>
      </c>
      <c r="AC425" s="125" t="str">
        <f t="shared" si="629"/>
        <v/>
      </c>
      <c r="AD425" s="127" t="str">
        <f t="shared" si="630"/>
        <v/>
      </c>
      <c r="AE425" s="125" t="str">
        <f t="shared" si="635"/>
        <v/>
      </c>
      <c r="AF425" s="128" t="str">
        <f t="shared" si="636"/>
        <v/>
      </c>
      <c r="AG425" s="124"/>
      <c r="AH425" s="148"/>
      <c r="AI425" s="132"/>
      <c r="AJ425" s="132"/>
      <c r="AK425" s="132"/>
      <c r="AL425" s="132"/>
      <c r="AM425" s="132"/>
      <c r="AN425" s="132"/>
      <c r="AO425" s="257"/>
    </row>
    <row r="426" spans="1:41" hidden="1" x14ac:dyDescent="0.3">
      <c r="A426" s="297"/>
      <c r="B426" s="297"/>
      <c r="C426" s="244">
        <v>100</v>
      </c>
      <c r="D426" s="247"/>
      <c r="E426" s="248"/>
      <c r="F426" s="296"/>
      <c r="G426" s="257"/>
      <c r="H426" s="292"/>
      <c r="I426" s="257"/>
      <c r="J426" s="295"/>
      <c r="K426" s="261" t="str">
        <f t="shared" ref="K426" si="637">IF(J426&lt;=0,"",IF(J426&lt;=2,"Muy Baja",IF(J426&lt;=24,"Baja",IF(J426&lt;=500,"Media",IF(J426&lt;=5000,"Alta","Muy Alta")))))</f>
        <v/>
      </c>
      <c r="L426" s="262" t="str">
        <f>IF(K426="","",IF(K426="Muy Baja",0.2,IF(K426="Baja",0.4,IF(K426="Media",0.6,IF(K426="Alta",0.8,IF(K426="Muy Alta",1,))))))</f>
        <v/>
      </c>
      <c r="M426" s="263"/>
      <c r="N426" s="262">
        <f>IF(NOT(ISERROR(MATCH(M426,'Tabla Impacto'!$B$221:$B$223,0))),'Tabla Impacto'!$F$223&amp;"Por favor no seleccionar los criterios de impacto(Afectación Económica o presupuestal y Pérdida Reputacional)",M426)</f>
        <v>0</v>
      </c>
      <c r="O426" s="261" t="str">
        <f>IF(OR(N426='Tabla Impacto'!$C$11,N426='Tabla Impacto'!$D$11),"Leve",IF(OR(N426='Tabla Impacto'!$C$12,N426='Tabla Impacto'!$D$12),"Menor",IF(OR(N426='Tabla Impacto'!$C$13,N426='Tabla Impacto'!$D$13),"Moderado",IF(OR(N426='Tabla Impacto'!$C$14,N426='Tabla Impacto'!$D$14),"Mayor",IF(OR(N426='Tabla Impacto'!$C$15,N426='Tabla Impacto'!$D$15),"Catastrófico","")))))</f>
        <v/>
      </c>
      <c r="P426" s="262" t="str">
        <f>IF(O426="","",IF(O426="Leve",0.2,IF(O426="Menor",0.4,IF(O426="Moderado",0.6,IF(O426="Mayor",0.8,IF(O426="Catastrófico",1,))))))</f>
        <v/>
      </c>
      <c r="Q426" s="264" t="str">
        <f>IF(OR(AND(K426="Muy Baja",O426="Leve"),AND(K426="Muy Baja",O426="Menor"),AND(K426="Baja",O426="Leve")),"Bajo",IF(OR(AND(K426="Muy baja",O426="Moderado"),AND(K426="Baja",O426="Menor"),AND(K426="Baja",O426="Moderado"),AND(K426="Media",O426="Leve"),AND(K426="Media",O426="Menor"),AND(K426="Media",O426="Moderado"),AND(K426="Alta",O426="Leve"),AND(K426="Alta",O426="Menor")),"Moderado",IF(OR(AND(K426="Muy Baja",O426="Mayor"),AND(K426="Baja",O426="Mayor"),AND(K426="Media",O426="Mayor"),AND(K426="Alta",O426="Moderado"),AND(K426="Alta",O426="Mayor"),AND(K426="Muy Alta",O426="Leve"),AND(K426="Muy Alta",O426="Menor"),AND(K426="Muy Alta",O426="Moderado"),AND(K426="Muy Alta",O426="Mayor")),"Alto",IF(OR(AND(K426="Muy Baja",O426="Catastrófico"),AND(K426="Baja",O426="Catastrófico"),AND(K426="Media",O426="Catastrófico"),AND(K426="Alta",O426="Catastrófico"),AND(K426="Muy Alta",O426="Catastrófico")),"Extremo",""))))</f>
        <v/>
      </c>
      <c r="R426" s="119">
        <v>1</v>
      </c>
      <c r="S426" s="122"/>
      <c r="T426" s="123" t="str">
        <f>IF(OR(U426="Preventivo",U426="Detectivo"),"Probabilidad",IF(U426="Correctivo","Impacto",""))</f>
        <v/>
      </c>
      <c r="U426" s="124"/>
      <c r="V426" s="124"/>
      <c r="W426" s="125" t="str">
        <f>IF(AND(U426="Preventivo",V426="Automático"),"50%",IF(AND(U426="Preventivo",V426="Manual"),"40%",IF(AND(U426="Detectivo",V426="Automático"),"40%",IF(AND(U426="Detectivo",V426="Manual"),"30%",IF(AND(U426="Correctivo",V426="Automático"),"35%",IF(AND(U426="Correctivo",V426="Manual"),"25%",""))))))</f>
        <v/>
      </c>
      <c r="X426" s="124"/>
      <c r="Y426" s="124"/>
      <c r="Z426" s="124"/>
      <c r="AA426" s="126" t="str">
        <f>IFERROR(IF(T426="Probabilidad",(L426-(+L426*W426)),IF(T426="Impacto",L426,"")),"")</f>
        <v/>
      </c>
      <c r="AB426" s="127" t="str">
        <f>IFERROR(IF(AA426="","",IF(AA426&lt;=0.2,"Muy Baja",IF(AA426&lt;=0.4,"Baja",IF(AA426&lt;=0.6,"Media",IF(AA426&lt;=0.8,"Alta","Muy Alta"))))),"")</f>
        <v/>
      </c>
      <c r="AC426" s="125" t="str">
        <f>+AA426</f>
        <v/>
      </c>
      <c r="AD426" s="127" t="str">
        <f>IFERROR(IF(AE426="","",IF(AE426&lt;=0.2,"Leve",IF(AE426&lt;=0.4,"Menor",IF(AE426&lt;=0.6,"Moderado",IF(AE426&lt;=0.8,"Mayor","Catastrófico"))))),"")</f>
        <v/>
      </c>
      <c r="AE426" s="125" t="str">
        <f>IFERROR(IF(T426="Impacto",(P426-(+P426*W426)),IF(T426="Probabilidad",P426,"")),"")</f>
        <v/>
      </c>
      <c r="AF426" s="128" t="str">
        <f>IFERROR(IF(OR(AND(AB426="Muy Baja",AD426="Leve"),AND(AB426="Muy Baja",AD426="Menor"),AND(AB426="Baja",AD426="Leve")),"Bajo",IF(OR(AND(AB426="Muy baja",AD426="Moderado"),AND(AB426="Baja",AD426="Menor"),AND(AB426="Baja",AD426="Moderado"),AND(AB426="Media",AD426="Leve"),AND(AB426="Media",AD426="Menor"),AND(AB426="Media",AD426="Moderado"),AND(AB426="Alta",AD426="Leve"),AND(AB426="Alta",AD426="Menor")),"Moderado",IF(OR(AND(AB426="Muy Baja",AD426="Mayor"),AND(AB426="Baja",AD426="Mayor"),AND(AB426="Media",AD426="Mayor"),AND(AB426="Alta",AD426="Moderado"),AND(AB426="Alta",AD426="Mayor"),AND(AB426="Muy Alta",AD426="Leve"),AND(AB426="Muy Alta",AD426="Menor"),AND(AB426="Muy Alta",AD426="Moderado"),AND(AB426="Muy Alta",AD426="Mayor")),"Alto",IF(OR(AND(AB426="Muy Baja",AD426="Catastrófico"),AND(AB426="Baja",AD426="Catastrófico"),AND(AB426="Media",AD426="Catastrófico"),AND(AB426="Alta",AD426="Catastrófico"),AND(AB426="Muy Alta",AD426="Catastrófico")),"Extremo","")))),"")</f>
        <v/>
      </c>
      <c r="AG426" s="124"/>
      <c r="AH426" s="148"/>
      <c r="AI426" s="132"/>
      <c r="AJ426" s="132"/>
      <c r="AK426" s="132"/>
      <c r="AL426" s="132"/>
      <c r="AM426" s="132"/>
      <c r="AN426" s="132"/>
      <c r="AO426" s="257"/>
    </row>
    <row r="427" spans="1:41" hidden="1" x14ac:dyDescent="0.3">
      <c r="A427" s="297"/>
      <c r="B427" s="297"/>
      <c r="C427" s="245"/>
      <c r="D427" s="247"/>
      <c r="E427" s="249"/>
      <c r="F427" s="296"/>
      <c r="G427" s="257"/>
      <c r="H427" s="292"/>
      <c r="I427" s="257"/>
      <c r="J427" s="295"/>
      <c r="K427" s="261"/>
      <c r="L427" s="262"/>
      <c r="M427" s="263"/>
      <c r="N427" s="262">
        <f>IF(NOT(ISERROR(MATCH(M427,_xlfn.ANCHORARRAY(H435),0))),L437&amp;"Por favor no seleccionar los criterios de impacto",M427)</f>
        <v>0</v>
      </c>
      <c r="O427" s="261"/>
      <c r="P427" s="262"/>
      <c r="Q427" s="264"/>
      <c r="R427" s="119">
        <v>2</v>
      </c>
      <c r="S427" s="122"/>
      <c r="T427" s="123" t="str">
        <f>IF(OR(U427="Preventivo",U427="Detectivo"),"Probabilidad",IF(U427="Correctivo","Impacto",""))</f>
        <v/>
      </c>
      <c r="U427" s="124"/>
      <c r="V427" s="124"/>
      <c r="W427" s="125" t="str">
        <f>IF(AND(U427="Preventivo",V427="Automático"),"50%",IF(AND(U427="Preventivo",V427="Manual"),"40%",IF(AND(U427="Detectivo",V427="Automático"),"40%",IF(AND(U427="Detectivo",V427="Manual"),"30%",IF(AND(U427="Correctivo",V427="Automático"),"35%",IF(AND(U427="Correctivo",V427="Manual"),"25%",""))))))</f>
        <v/>
      </c>
      <c r="X427" s="124"/>
      <c r="Y427" s="124"/>
      <c r="Z427" s="124"/>
      <c r="AA427" s="126" t="str">
        <f>IFERROR(IF(AND(T426="Probabilidad",T427="Probabilidad"),(AC426-(+AC426*W427)),IF(T427="Probabilidad",(L426-(+L426*W427)),IF(T427="Impacto",AC426,""))),"")</f>
        <v/>
      </c>
      <c r="AB427" s="127" t="str">
        <f t="shared" ref="AB427:AB431" si="638">IFERROR(IF(AA427="","",IF(AA427&lt;=0.2,"Muy Baja",IF(AA427&lt;=0.4,"Baja",IF(AA427&lt;=0.6,"Media",IF(AA427&lt;=0.8,"Alta","Muy Alta"))))),"")</f>
        <v/>
      </c>
      <c r="AC427" s="125" t="str">
        <f t="shared" ref="AC427:AC431" si="639">+AA427</f>
        <v/>
      </c>
      <c r="AD427" s="127" t="str">
        <f t="shared" ref="AD427:AD431" si="640">IFERROR(IF(AE427="","",IF(AE427&lt;=0.2,"Leve",IF(AE427&lt;=0.4,"Menor",IF(AE427&lt;=0.6,"Moderado",IF(AE427&lt;=0.8,"Mayor","Catastrófico"))))),"")</f>
        <v/>
      </c>
      <c r="AE427" s="125" t="str">
        <f>IFERROR(IF(AND(T426="Impacto",T427="Impacto"),(AE420-(+AE420*W427)),IF(T427="Impacto",($P$72-(+$P$72*W427)),IF(T427="Probabilidad",AE420,""))),"")</f>
        <v/>
      </c>
      <c r="AF427" s="128" t="str">
        <f t="shared" ref="AF427:AF428" si="641">IFERROR(IF(OR(AND(AB427="Muy Baja",AD427="Leve"),AND(AB427="Muy Baja",AD427="Menor"),AND(AB427="Baja",AD427="Leve")),"Bajo",IF(OR(AND(AB427="Muy baja",AD427="Moderado"),AND(AB427="Baja",AD427="Menor"),AND(AB427="Baja",AD427="Moderado"),AND(AB427="Media",AD427="Leve"),AND(AB427="Media",AD427="Menor"),AND(AB427="Media",AD427="Moderado"),AND(AB427="Alta",AD427="Leve"),AND(AB427="Alta",AD427="Menor")),"Moderado",IF(OR(AND(AB427="Muy Baja",AD427="Mayor"),AND(AB427="Baja",AD427="Mayor"),AND(AB427="Media",AD427="Mayor"),AND(AB427="Alta",AD427="Moderado"),AND(AB427="Alta",AD427="Mayor"),AND(AB427="Muy Alta",AD427="Leve"),AND(AB427="Muy Alta",AD427="Menor"),AND(AB427="Muy Alta",AD427="Moderado"),AND(AB427="Muy Alta",AD427="Mayor")),"Alto",IF(OR(AND(AB427="Muy Baja",AD427="Catastrófico"),AND(AB427="Baja",AD427="Catastrófico"),AND(AB427="Media",AD427="Catastrófico"),AND(AB427="Alta",AD427="Catastrófico"),AND(AB427="Muy Alta",AD427="Catastrófico")),"Extremo","")))),"")</f>
        <v/>
      </c>
      <c r="AG427" s="124"/>
      <c r="AH427" s="148"/>
      <c r="AI427" s="132"/>
      <c r="AJ427" s="132"/>
      <c r="AK427" s="132"/>
      <c r="AL427" s="132"/>
      <c r="AM427" s="132"/>
      <c r="AN427" s="132"/>
      <c r="AO427" s="257"/>
    </row>
    <row r="428" spans="1:41" hidden="1" x14ac:dyDescent="0.3">
      <c r="A428" s="297"/>
      <c r="B428" s="297"/>
      <c r="C428" s="245"/>
      <c r="D428" s="247"/>
      <c r="E428" s="249"/>
      <c r="F428" s="296"/>
      <c r="G428" s="257"/>
      <c r="H428" s="292"/>
      <c r="I428" s="257"/>
      <c r="J428" s="295"/>
      <c r="K428" s="261"/>
      <c r="L428" s="262"/>
      <c r="M428" s="263"/>
      <c r="N428" s="262">
        <f>IF(NOT(ISERROR(MATCH(M428,_xlfn.ANCHORARRAY(H436),0))),L438&amp;"Por favor no seleccionar los criterios de impacto",M428)</f>
        <v>0</v>
      </c>
      <c r="O428" s="261"/>
      <c r="P428" s="262"/>
      <c r="Q428" s="264"/>
      <c r="R428" s="119">
        <v>3</v>
      </c>
      <c r="S428" s="130"/>
      <c r="T428" s="123" t="str">
        <f>IF(OR(U428="Preventivo",U428="Detectivo"),"Probabilidad",IF(U428="Correctivo","Impacto",""))</f>
        <v/>
      </c>
      <c r="U428" s="124"/>
      <c r="V428" s="124"/>
      <c r="W428" s="125" t="str">
        <f t="shared" ref="W428:W431" si="642">IF(AND(U428="Preventivo",V428="Automático"),"50%",IF(AND(U428="Preventivo",V428="Manual"),"40%",IF(AND(U428="Detectivo",V428="Automático"),"40%",IF(AND(U428="Detectivo",V428="Manual"),"30%",IF(AND(U428="Correctivo",V428="Automático"),"35%",IF(AND(U428="Correctivo",V428="Manual"),"25%",""))))))</f>
        <v/>
      </c>
      <c r="X428" s="124"/>
      <c r="Y428" s="124"/>
      <c r="Z428" s="124"/>
      <c r="AA428" s="126" t="str">
        <f>IFERROR(IF(AND(T427="Probabilidad",T428="Probabilidad"),(AC427-(+AC427*W428)),IF(AND(T427="Impacto",T428="Probabilidad"),(AC426-(+AC426*W428)),IF(T428="Impacto",AC427,""))),"")</f>
        <v/>
      </c>
      <c r="AB428" s="127" t="str">
        <f t="shared" si="638"/>
        <v/>
      </c>
      <c r="AC428" s="125" t="str">
        <f t="shared" si="639"/>
        <v/>
      </c>
      <c r="AD428" s="127" t="str">
        <f t="shared" si="640"/>
        <v/>
      </c>
      <c r="AE428" s="125" t="str">
        <f>IFERROR(IF(AND(T427="Impacto",T428="Impacto"),(AE427-(+AE427*W428)),IF(AND(T427="Probabilidad",T428="Impacto"),(AE426-(+AE426*W428)),IF(T428="Probabilidad",AE427,""))),"")</f>
        <v/>
      </c>
      <c r="AF428" s="128" t="str">
        <f t="shared" si="641"/>
        <v/>
      </c>
      <c r="AG428" s="124"/>
      <c r="AH428" s="148"/>
      <c r="AI428" s="132"/>
      <c r="AJ428" s="132"/>
      <c r="AK428" s="132"/>
      <c r="AL428" s="132"/>
      <c r="AM428" s="132"/>
      <c r="AN428" s="132"/>
      <c r="AO428" s="257"/>
    </row>
    <row r="429" spans="1:41" hidden="1" x14ac:dyDescent="0.3">
      <c r="A429" s="297"/>
      <c r="B429" s="297"/>
      <c r="C429" s="245"/>
      <c r="D429" s="247"/>
      <c r="E429" s="249"/>
      <c r="F429" s="296"/>
      <c r="G429" s="257"/>
      <c r="H429" s="292"/>
      <c r="I429" s="257"/>
      <c r="J429" s="295"/>
      <c r="K429" s="261"/>
      <c r="L429" s="262"/>
      <c r="M429" s="263"/>
      <c r="N429" s="262">
        <f>IF(NOT(ISERROR(MATCH(M429,_xlfn.ANCHORARRAY(H437),0))),L439&amp;"Por favor no seleccionar los criterios de impacto",M429)</f>
        <v>0</v>
      </c>
      <c r="O429" s="261"/>
      <c r="P429" s="262"/>
      <c r="Q429" s="264"/>
      <c r="R429" s="119">
        <v>4</v>
      </c>
      <c r="S429" s="122"/>
      <c r="T429" s="123" t="str">
        <f t="shared" ref="T429:T431" si="643">IF(OR(U429="Preventivo",U429="Detectivo"),"Probabilidad",IF(U429="Correctivo","Impacto",""))</f>
        <v/>
      </c>
      <c r="U429" s="124"/>
      <c r="V429" s="124"/>
      <c r="W429" s="125" t="str">
        <f t="shared" si="642"/>
        <v/>
      </c>
      <c r="X429" s="124"/>
      <c r="Y429" s="124"/>
      <c r="Z429" s="124"/>
      <c r="AA429" s="126" t="str">
        <f t="shared" ref="AA429:AA431" si="644">IFERROR(IF(AND(T428="Probabilidad",T429="Probabilidad"),(AC428-(+AC428*W429)),IF(AND(T428="Impacto",T429="Probabilidad"),(AC427-(+AC427*W429)),IF(T429="Impacto",AC428,""))),"")</f>
        <v/>
      </c>
      <c r="AB429" s="127" t="str">
        <f t="shared" si="638"/>
        <v/>
      </c>
      <c r="AC429" s="125" t="str">
        <f t="shared" si="639"/>
        <v/>
      </c>
      <c r="AD429" s="127" t="str">
        <f t="shared" si="640"/>
        <v/>
      </c>
      <c r="AE429" s="125" t="str">
        <f t="shared" ref="AE429:AE431" si="645">IFERROR(IF(AND(T428="Impacto",T429="Impacto"),(AE428-(+AE428*W429)),IF(AND(T428="Probabilidad",T429="Impacto"),(AE427-(+AE427*W429)),IF(T429="Probabilidad",AE428,""))),"")</f>
        <v/>
      </c>
      <c r="AF429" s="128" t="str">
        <f>IFERROR(IF(OR(AND(AB429="Muy Baja",AD429="Leve"),AND(AB429="Muy Baja",AD429="Menor"),AND(AB429="Baja",AD429="Leve")),"Bajo",IF(OR(AND(AB429="Muy baja",AD429="Moderado"),AND(AB429="Baja",AD429="Menor"),AND(AB429="Baja",AD429="Moderado"),AND(AB429="Media",AD429="Leve"),AND(AB429="Media",AD429="Menor"),AND(AB429="Media",AD429="Moderado"),AND(AB429="Alta",AD429="Leve"),AND(AB429="Alta",AD429="Menor")),"Moderado",IF(OR(AND(AB429="Muy Baja",AD429="Mayor"),AND(AB429="Baja",AD429="Mayor"),AND(AB429="Media",AD429="Mayor"),AND(AB429="Alta",AD429="Moderado"),AND(AB429="Alta",AD429="Mayor"),AND(AB429="Muy Alta",AD429="Leve"),AND(AB429="Muy Alta",AD429="Menor"),AND(AB429="Muy Alta",AD429="Moderado"),AND(AB429="Muy Alta",AD429="Mayor")),"Alto",IF(OR(AND(AB429="Muy Baja",AD429="Catastrófico"),AND(AB429="Baja",AD429="Catastrófico"),AND(AB429="Media",AD429="Catastrófico"),AND(AB429="Alta",AD429="Catastrófico"),AND(AB429="Muy Alta",AD429="Catastrófico")),"Extremo","")))),"")</f>
        <v/>
      </c>
      <c r="AG429" s="124"/>
      <c r="AH429" s="148"/>
      <c r="AI429" s="132"/>
      <c r="AJ429" s="132"/>
      <c r="AK429" s="132"/>
      <c r="AL429" s="132"/>
      <c r="AM429" s="132"/>
      <c r="AN429" s="132"/>
      <c r="AO429" s="257"/>
    </row>
    <row r="430" spans="1:41" hidden="1" x14ac:dyDescent="0.3">
      <c r="A430" s="297"/>
      <c r="B430" s="297"/>
      <c r="C430" s="245"/>
      <c r="D430" s="247"/>
      <c r="E430" s="249"/>
      <c r="F430" s="296"/>
      <c r="G430" s="257"/>
      <c r="H430" s="292"/>
      <c r="I430" s="257"/>
      <c r="J430" s="295"/>
      <c r="K430" s="261"/>
      <c r="L430" s="262"/>
      <c r="M430" s="263"/>
      <c r="N430" s="262">
        <f>IF(NOT(ISERROR(MATCH(M430,_xlfn.ANCHORARRAY(H438),0))),L440&amp;"Por favor no seleccionar los criterios de impacto",M430)</f>
        <v>0</v>
      </c>
      <c r="O430" s="261"/>
      <c r="P430" s="262"/>
      <c r="Q430" s="264"/>
      <c r="R430" s="119">
        <v>5</v>
      </c>
      <c r="S430" s="122"/>
      <c r="T430" s="123" t="str">
        <f t="shared" si="643"/>
        <v/>
      </c>
      <c r="U430" s="124"/>
      <c r="V430" s="124"/>
      <c r="W430" s="125" t="str">
        <f t="shared" si="642"/>
        <v/>
      </c>
      <c r="X430" s="124"/>
      <c r="Y430" s="124"/>
      <c r="Z430" s="124"/>
      <c r="AA430" s="126" t="str">
        <f t="shared" si="644"/>
        <v/>
      </c>
      <c r="AB430" s="127" t="str">
        <f t="shared" si="638"/>
        <v/>
      </c>
      <c r="AC430" s="125" t="str">
        <f t="shared" si="639"/>
        <v/>
      </c>
      <c r="AD430" s="127" t="str">
        <f t="shared" si="640"/>
        <v/>
      </c>
      <c r="AE430" s="125" t="str">
        <f t="shared" si="645"/>
        <v/>
      </c>
      <c r="AF430" s="128" t="str">
        <f t="shared" ref="AF430:AF431" si="646">IFERROR(IF(OR(AND(AB430="Muy Baja",AD430="Leve"),AND(AB430="Muy Baja",AD430="Menor"),AND(AB430="Baja",AD430="Leve")),"Bajo",IF(OR(AND(AB430="Muy baja",AD430="Moderado"),AND(AB430="Baja",AD430="Menor"),AND(AB430="Baja",AD430="Moderado"),AND(AB430="Media",AD430="Leve"),AND(AB430="Media",AD430="Menor"),AND(AB430="Media",AD430="Moderado"),AND(AB430="Alta",AD430="Leve"),AND(AB430="Alta",AD430="Menor")),"Moderado",IF(OR(AND(AB430="Muy Baja",AD430="Mayor"),AND(AB430="Baja",AD430="Mayor"),AND(AB430="Media",AD430="Mayor"),AND(AB430="Alta",AD430="Moderado"),AND(AB430="Alta",AD430="Mayor"),AND(AB430="Muy Alta",AD430="Leve"),AND(AB430="Muy Alta",AD430="Menor"),AND(AB430="Muy Alta",AD430="Moderado"),AND(AB430="Muy Alta",AD430="Mayor")),"Alto",IF(OR(AND(AB430="Muy Baja",AD430="Catastrófico"),AND(AB430="Baja",AD430="Catastrófico"),AND(AB430="Media",AD430="Catastrófico"),AND(AB430="Alta",AD430="Catastrófico"),AND(AB430="Muy Alta",AD430="Catastrófico")),"Extremo","")))),"")</f>
        <v/>
      </c>
      <c r="AG430" s="124"/>
      <c r="AH430" s="148"/>
      <c r="AI430" s="132"/>
      <c r="AJ430" s="132"/>
      <c r="AK430" s="132"/>
      <c r="AL430" s="132"/>
      <c r="AM430" s="132"/>
      <c r="AN430" s="132"/>
      <c r="AO430" s="257"/>
    </row>
    <row r="431" spans="1:41" hidden="1" x14ac:dyDescent="0.3">
      <c r="A431" s="297"/>
      <c r="B431" s="297"/>
      <c r="C431" s="246"/>
      <c r="D431" s="247"/>
      <c r="E431" s="250"/>
      <c r="F431" s="296"/>
      <c r="G431" s="257"/>
      <c r="H431" s="292"/>
      <c r="I431" s="257"/>
      <c r="J431" s="295"/>
      <c r="K431" s="261"/>
      <c r="L431" s="262"/>
      <c r="M431" s="263"/>
      <c r="N431" s="262">
        <f>IF(NOT(ISERROR(MATCH(M431,_xlfn.ANCHORARRAY(H439),0))),L441&amp;"Por favor no seleccionar los criterios de impacto",M431)</f>
        <v>0</v>
      </c>
      <c r="O431" s="261"/>
      <c r="P431" s="262"/>
      <c r="Q431" s="264"/>
      <c r="R431" s="119">
        <v>6</v>
      </c>
      <c r="S431" s="122"/>
      <c r="T431" s="123" t="str">
        <f t="shared" si="643"/>
        <v/>
      </c>
      <c r="U431" s="124"/>
      <c r="V431" s="124"/>
      <c r="W431" s="125" t="str">
        <f t="shared" si="642"/>
        <v/>
      </c>
      <c r="X431" s="124"/>
      <c r="Y431" s="124"/>
      <c r="Z431" s="124"/>
      <c r="AA431" s="126" t="str">
        <f t="shared" si="644"/>
        <v/>
      </c>
      <c r="AB431" s="127" t="str">
        <f t="shared" si="638"/>
        <v/>
      </c>
      <c r="AC431" s="125" t="str">
        <f t="shared" si="639"/>
        <v/>
      </c>
      <c r="AD431" s="127" t="str">
        <f t="shared" si="640"/>
        <v/>
      </c>
      <c r="AE431" s="125" t="str">
        <f t="shared" si="645"/>
        <v/>
      </c>
      <c r="AF431" s="128" t="str">
        <f t="shared" si="646"/>
        <v/>
      </c>
      <c r="AG431" s="124"/>
      <c r="AH431" s="148"/>
      <c r="AI431" s="132"/>
      <c r="AJ431" s="132"/>
      <c r="AK431" s="132"/>
      <c r="AL431" s="132"/>
      <c r="AM431" s="132"/>
      <c r="AN431" s="132"/>
      <c r="AO431" s="257"/>
    </row>
    <row r="432" spans="1:41" hidden="1" x14ac:dyDescent="0.3">
      <c r="A432" s="297"/>
      <c r="B432" s="297"/>
      <c r="C432" s="244">
        <v>101</v>
      </c>
      <c r="D432" s="247"/>
      <c r="E432" s="248"/>
      <c r="F432" s="296"/>
      <c r="G432" s="257"/>
      <c r="H432" s="292"/>
      <c r="I432" s="257"/>
      <c r="J432" s="295"/>
      <c r="K432" s="261" t="str">
        <f t="shared" ref="K432" si="647">IF(J432&lt;=0,"",IF(J432&lt;=2,"Muy Baja",IF(J432&lt;=24,"Baja",IF(J432&lt;=500,"Media",IF(J432&lt;=5000,"Alta","Muy Alta")))))</f>
        <v/>
      </c>
      <c r="L432" s="262" t="str">
        <f>IF(K432="","",IF(K432="Muy Baja",0.2,IF(K432="Baja",0.4,IF(K432="Media",0.6,IF(K432="Alta",0.8,IF(K432="Muy Alta",1,))))))</f>
        <v/>
      </c>
      <c r="M432" s="263"/>
      <c r="N432" s="262">
        <f>IF(NOT(ISERROR(MATCH(M432,'Tabla Impacto'!$B$221:$B$223,0))),'Tabla Impacto'!$F$223&amp;"Por favor no seleccionar los criterios de impacto(Afectación Económica o presupuestal y Pérdida Reputacional)",M432)</f>
        <v>0</v>
      </c>
      <c r="O432" s="261" t="str">
        <f>IF(OR(N432='Tabla Impacto'!$C$11,N432='Tabla Impacto'!$D$11),"Leve",IF(OR(N432='Tabla Impacto'!$C$12,N432='Tabla Impacto'!$D$12),"Menor",IF(OR(N432='Tabla Impacto'!$C$13,N432='Tabla Impacto'!$D$13),"Moderado",IF(OR(N432='Tabla Impacto'!$C$14,N432='Tabla Impacto'!$D$14),"Mayor",IF(OR(N432='Tabla Impacto'!$C$15,N432='Tabla Impacto'!$D$15),"Catastrófico","")))))</f>
        <v/>
      </c>
      <c r="P432" s="262" t="str">
        <f>IF(O432="","",IF(O432="Leve",0.2,IF(O432="Menor",0.4,IF(O432="Moderado",0.6,IF(O432="Mayor",0.8,IF(O432="Catastrófico",1,))))))</f>
        <v/>
      </c>
      <c r="Q432" s="264" t="str">
        <f>IF(OR(AND(K432="Muy Baja",O432="Leve"),AND(K432="Muy Baja",O432="Menor"),AND(K432="Baja",O432="Leve")),"Bajo",IF(OR(AND(K432="Muy baja",O432="Moderado"),AND(K432="Baja",O432="Menor"),AND(K432="Baja",O432="Moderado"),AND(K432="Media",O432="Leve"),AND(K432="Media",O432="Menor"),AND(K432="Media",O432="Moderado"),AND(K432="Alta",O432="Leve"),AND(K432="Alta",O432="Menor")),"Moderado",IF(OR(AND(K432="Muy Baja",O432="Mayor"),AND(K432="Baja",O432="Mayor"),AND(K432="Media",O432="Mayor"),AND(K432="Alta",O432="Moderado"),AND(K432="Alta",O432="Mayor"),AND(K432="Muy Alta",O432="Leve"),AND(K432="Muy Alta",O432="Menor"),AND(K432="Muy Alta",O432="Moderado"),AND(K432="Muy Alta",O432="Mayor")),"Alto",IF(OR(AND(K432="Muy Baja",O432="Catastrófico"),AND(K432="Baja",O432="Catastrófico"),AND(K432="Media",O432="Catastrófico"),AND(K432="Alta",O432="Catastrófico"),AND(K432="Muy Alta",O432="Catastrófico")),"Extremo",""))))</f>
        <v/>
      </c>
      <c r="R432" s="119">
        <v>1</v>
      </c>
      <c r="S432" s="122"/>
      <c r="T432" s="123" t="str">
        <f>IF(OR(U432="Preventivo",U432="Detectivo"),"Probabilidad",IF(U432="Correctivo","Impacto",""))</f>
        <v/>
      </c>
      <c r="U432" s="124"/>
      <c r="V432" s="124"/>
      <c r="W432" s="125" t="str">
        <f>IF(AND(U432="Preventivo",V432="Automático"),"50%",IF(AND(U432="Preventivo",V432="Manual"),"40%",IF(AND(U432="Detectivo",V432="Automático"),"40%",IF(AND(U432="Detectivo",V432="Manual"),"30%",IF(AND(U432="Correctivo",V432="Automático"),"35%",IF(AND(U432="Correctivo",V432="Manual"),"25%",""))))))</f>
        <v/>
      </c>
      <c r="X432" s="124"/>
      <c r="Y432" s="124"/>
      <c r="Z432" s="124"/>
      <c r="AA432" s="126" t="str">
        <f>IFERROR(IF(T432="Probabilidad",(L432-(+L432*W432)),IF(T432="Impacto",L432,"")),"")</f>
        <v/>
      </c>
      <c r="AB432" s="127" t="str">
        <f>IFERROR(IF(AA432="","",IF(AA432&lt;=0.2,"Muy Baja",IF(AA432&lt;=0.4,"Baja",IF(AA432&lt;=0.6,"Media",IF(AA432&lt;=0.8,"Alta","Muy Alta"))))),"")</f>
        <v/>
      </c>
      <c r="AC432" s="125" t="str">
        <f>+AA432</f>
        <v/>
      </c>
      <c r="AD432" s="127" t="str">
        <f>IFERROR(IF(AE432="","",IF(AE432&lt;=0.2,"Leve",IF(AE432&lt;=0.4,"Menor",IF(AE432&lt;=0.6,"Moderado",IF(AE432&lt;=0.8,"Mayor","Catastrófico"))))),"")</f>
        <v/>
      </c>
      <c r="AE432" s="125" t="str">
        <f>IFERROR(IF(T432="Impacto",(P432-(+P432*W432)),IF(T432="Probabilidad",P432,"")),"")</f>
        <v/>
      </c>
      <c r="AF432" s="128" t="str">
        <f>IFERROR(IF(OR(AND(AB432="Muy Baja",AD432="Leve"),AND(AB432="Muy Baja",AD432="Menor"),AND(AB432="Baja",AD432="Leve")),"Bajo",IF(OR(AND(AB432="Muy baja",AD432="Moderado"),AND(AB432="Baja",AD432="Menor"),AND(AB432="Baja",AD432="Moderado"),AND(AB432="Media",AD432="Leve"),AND(AB432="Media",AD432="Menor"),AND(AB432="Media",AD432="Moderado"),AND(AB432="Alta",AD432="Leve"),AND(AB432="Alta",AD432="Menor")),"Moderado",IF(OR(AND(AB432="Muy Baja",AD432="Mayor"),AND(AB432="Baja",AD432="Mayor"),AND(AB432="Media",AD432="Mayor"),AND(AB432="Alta",AD432="Moderado"),AND(AB432="Alta",AD432="Mayor"),AND(AB432="Muy Alta",AD432="Leve"),AND(AB432="Muy Alta",AD432="Menor"),AND(AB432="Muy Alta",AD432="Moderado"),AND(AB432="Muy Alta",AD432="Mayor")),"Alto",IF(OR(AND(AB432="Muy Baja",AD432="Catastrófico"),AND(AB432="Baja",AD432="Catastrófico"),AND(AB432="Media",AD432="Catastrófico"),AND(AB432="Alta",AD432="Catastrófico"),AND(AB432="Muy Alta",AD432="Catastrófico")),"Extremo","")))),"")</f>
        <v/>
      </c>
      <c r="AG432" s="124"/>
      <c r="AH432" s="148"/>
      <c r="AI432" s="132"/>
      <c r="AJ432" s="132"/>
      <c r="AK432" s="132"/>
      <c r="AL432" s="132"/>
      <c r="AM432" s="132"/>
      <c r="AN432" s="132"/>
      <c r="AO432" s="257"/>
    </row>
    <row r="433" spans="1:41" hidden="1" x14ac:dyDescent="0.3">
      <c r="A433" s="297"/>
      <c r="B433" s="297"/>
      <c r="C433" s="245"/>
      <c r="D433" s="247"/>
      <c r="E433" s="249"/>
      <c r="F433" s="296"/>
      <c r="G433" s="257"/>
      <c r="H433" s="292"/>
      <c r="I433" s="257"/>
      <c r="J433" s="295"/>
      <c r="K433" s="261"/>
      <c r="L433" s="262"/>
      <c r="M433" s="263"/>
      <c r="N433" s="262">
        <f>IF(NOT(ISERROR(MATCH(M433,_xlfn.ANCHORARRAY(H441),0))),L443&amp;"Por favor no seleccionar los criterios de impacto",M433)</f>
        <v>0</v>
      </c>
      <c r="O433" s="261"/>
      <c r="P433" s="262"/>
      <c r="Q433" s="264"/>
      <c r="R433" s="119">
        <v>2</v>
      </c>
      <c r="S433" s="122"/>
      <c r="T433" s="123" t="str">
        <f>IF(OR(U433="Preventivo",U433="Detectivo"),"Probabilidad",IF(U433="Correctivo","Impacto",""))</f>
        <v/>
      </c>
      <c r="U433" s="124"/>
      <c r="V433" s="124"/>
      <c r="W433" s="125" t="str">
        <f>IF(AND(U433="Preventivo",V433="Automático"),"50%",IF(AND(U433="Preventivo",V433="Manual"),"40%",IF(AND(U433="Detectivo",V433="Automático"),"40%",IF(AND(U433="Detectivo",V433="Manual"),"30%",IF(AND(U433="Correctivo",V433="Automático"),"35%",IF(AND(U433="Correctivo",V433="Manual"),"25%",""))))))</f>
        <v/>
      </c>
      <c r="X433" s="124"/>
      <c r="Y433" s="124"/>
      <c r="Z433" s="124"/>
      <c r="AA433" s="126" t="str">
        <f>IFERROR(IF(AND(T432="Probabilidad",T433="Probabilidad"),(AC432-(+AC432*W433)),IF(T433="Probabilidad",(L432-(+L432*W433)),IF(T433="Impacto",AC432,""))),"")</f>
        <v/>
      </c>
      <c r="AB433" s="127" t="str">
        <f t="shared" ref="AB433:AB437" si="648">IFERROR(IF(AA433="","",IF(AA433&lt;=0.2,"Muy Baja",IF(AA433&lt;=0.4,"Baja",IF(AA433&lt;=0.6,"Media",IF(AA433&lt;=0.8,"Alta","Muy Alta"))))),"")</f>
        <v/>
      </c>
      <c r="AC433" s="125" t="str">
        <f t="shared" ref="AC433:AC437" si="649">+AA433</f>
        <v/>
      </c>
      <c r="AD433" s="127" t="str">
        <f t="shared" ref="AD433:AD437" si="650">IFERROR(IF(AE433="","",IF(AE433&lt;=0.2,"Leve",IF(AE433&lt;=0.4,"Menor",IF(AE433&lt;=0.6,"Moderado",IF(AE433&lt;=0.8,"Mayor","Catastrófico"))))),"")</f>
        <v/>
      </c>
      <c r="AE433" s="125" t="str">
        <f>IFERROR(IF(AND(T432="Impacto",T433="Impacto"),(AE426-(+AE426*W433)),IF(T433="Impacto",($P$72-(+$P$72*W433)),IF(T433="Probabilidad",AE426,""))),"")</f>
        <v/>
      </c>
      <c r="AF433" s="128" t="str">
        <f t="shared" ref="AF433:AF434" si="651">IFERROR(IF(OR(AND(AB433="Muy Baja",AD433="Leve"),AND(AB433="Muy Baja",AD433="Menor"),AND(AB433="Baja",AD433="Leve")),"Bajo",IF(OR(AND(AB433="Muy baja",AD433="Moderado"),AND(AB433="Baja",AD433="Menor"),AND(AB433="Baja",AD433="Moderado"),AND(AB433="Media",AD433="Leve"),AND(AB433="Media",AD433="Menor"),AND(AB433="Media",AD433="Moderado"),AND(AB433="Alta",AD433="Leve"),AND(AB433="Alta",AD433="Menor")),"Moderado",IF(OR(AND(AB433="Muy Baja",AD433="Mayor"),AND(AB433="Baja",AD433="Mayor"),AND(AB433="Media",AD433="Mayor"),AND(AB433="Alta",AD433="Moderado"),AND(AB433="Alta",AD433="Mayor"),AND(AB433="Muy Alta",AD433="Leve"),AND(AB433="Muy Alta",AD433="Menor"),AND(AB433="Muy Alta",AD433="Moderado"),AND(AB433="Muy Alta",AD433="Mayor")),"Alto",IF(OR(AND(AB433="Muy Baja",AD433="Catastrófico"),AND(AB433="Baja",AD433="Catastrófico"),AND(AB433="Media",AD433="Catastrófico"),AND(AB433="Alta",AD433="Catastrófico"),AND(AB433="Muy Alta",AD433="Catastrófico")),"Extremo","")))),"")</f>
        <v/>
      </c>
      <c r="AG433" s="124"/>
      <c r="AH433" s="148"/>
      <c r="AI433" s="132"/>
      <c r="AJ433" s="132"/>
      <c r="AK433" s="132"/>
      <c r="AL433" s="132"/>
      <c r="AM433" s="132"/>
      <c r="AN433" s="132"/>
      <c r="AO433" s="257"/>
    </row>
    <row r="434" spans="1:41" hidden="1" x14ac:dyDescent="0.3">
      <c r="A434" s="297"/>
      <c r="B434" s="297"/>
      <c r="C434" s="245"/>
      <c r="D434" s="247"/>
      <c r="E434" s="249"/>
      <c r="F434" s="296"/>
      <c r="G434" s="257"/>
      <c r="H434" s="292"/>
      <c r="I434" s="257"/>
      <c r="J434" s="295"/>
      <c r="K434" s="261"/>
      <c r="L434" s="262"/>
      <c r="M434" s="263"/>
      <c r="N434" s="262">
        <f>IF(NOT(ISERROR(MATCH(M434,_xlfn.ANCHORARRAY(H442),0))),L444&amp;"Por favor no seleccionar los criterios de impacto",M434)</f>
        <v>0</v>
      </c>
      <c r="O434" s="261"/>
      <c r="P434" s="262"/>
      <c r="Q434" s="264"/>
      <c r="R434" s="119">
        <v>3</v>
      </c>
      <c r="S434" s="130"/>
      <c r="T434" s="123" t="str">
        <f>IF(OR(U434="Preventivo",U434="Detectivo"),"Probabilidad",IF(U434="Correctivo","Impacto",""))</f>
        <v/>
      </c>
      <c r="U434" s="124"/>
      <c r="V434" s="124"/>
      <c r="W434" s="125" t="str">
        <f t="shared" ref="W434:W437" si="652">IF(AND(U434="Preventivo",V434="Automático"),"50%",IF(AND(U434="Preventivo",V434="Manual"),"40%",IF(AND(U434="Detectivo",V434="Automático"),"40%",IF(AND(U434="Detectivo",V434="Manual"),"30%",IF(AND(U434="Correctivo",V434="Automático"),"35%",IF(AND(U434="Correctivo",V434="Manual"),"25%",""))))))</f>
        <v/>
      </c>
      <c r="X434" s="124"/>
      <c r="Y434" s="124"/>
      <c r="Z434" s="124"/>
      <c r="AA434" s="126" t="str">
        <f>IFERROR(IF(AND(T433="Probabilidad",T434="Probabilidad"),(AC433-(+AC433*W434)),IF(AND(T433="Impacto",T434="Probabilidad"),(AC432-(+AC432*W434)),IF(T434="Impacto",AC433,""))),"")</f>
        <v/>
      </c>
      <c r="AB434" s="127" t="str">
        <f t="shared" si="648"/>
        <v/>
      </c>
      <c r="AC434" s="125" t="str">
        <f t="shared" si="649"/>
        <v/>
      </c>
      <c r="AD434" s="127" t="str">
        <f t="shared" si="650"/>
        <v/>
      </c>
      <c r="AE434" s="125" t="str">
        <f>IFERROR(IF(AND(T433="Impacto",T434="Impacto"),(AE433-(+AE433*W434)),IF(AND(T433="Probabilidad",T434="Impacto"),(AE432-(+AE432*W434)),IF(T434="Probabilidad",AE433,""))),"")</f>
        <v/>
      </c>
      <c r="AF434" s="128" t="str">
        <f t="shared" si="651"/>
        <v/>
      </c>
      <c r="AG434" s="124"/>
      <c r="AH434" s="148"/>
      <c r="AI434" s="132"/>
      <c r="AJ434" s="132"/>
      <c r="AK434" s="132"/>
      <c r="AL434" s="132"/>
      <c r="AM434" s="132"/>
      <c r="AN434" s="132"/>
      <c r="AO434" s="257"/>
    </row>
    <row r="435" spans="1:41" hidden="1" x14ac:dyDescent="0.3">
      <c r="A435" s="297"/>
      <c r="B435" s="297"/>
      <c r="C435" s="245"/>
      <c r="D435" s="247"/>
      <c r="E435" s="249"/>
      <c r="F435" s="296"/>
      <c r="G435" s="257"/>
      <c r="H435" s="292"/>
      <c r="I435" s="257"/>
      <c r="J435" s="295"/>
      <c r="K435" s="261"/>
      <c r="L435" s="262"/>
      <c r="M435" s="263"/>
      <c r="N435" s="262">
        <f>IF(NOT(ISERROR(MATCH(M435,_xlfn.ANCHORARRAY(H443),0))),L445&amp;"Por favor no seleccionar los criterios de impacto",M435)</f>
        <v>0</v>
      </c>
      <c r="O435" s="261"/>
      <c r="P435" s="262"/>
      <c r="Q435" s="264"/>
      <c r="R435" s="119">
        <v>4</v>
      </c>
      <c r="S435" s="122"/>
      <c r="T435" s="123" t="str">
        <f t="shared" ref="T435:T437" si="653">IF(OR(U435="Preventivo",U435="Detectivo"),"Probabilidad",IF(U435="Correctivo","Impacto",""))</f>
        <v/>
      </c>
      <c r="U435" s="124"/>
      <c r="V435" s="124"/>
      <c r="W435" s="125" t="str">
        <f t="shared" si="652"/>
        <v/>
      </c>
      <c r="X435" s="124"/>
      <c r="Y435" s="124"/>
      <c r="Z435" s="124"/>
      <c r="AA435" s="126" t="str">
        <f t="shared" ref="AA435:AA437" si="654">IFERROR(IF(AND(T434="Probabilidad",T435="Probabilidad"),(AC434-(+AC434*W435)),IF(AND(T434="Impacto",T435="Probabilidad"),(AC433-(+AC433*W435)),IF(T435="Impacto",AC434,""))),"")</f>
        <v/>
      </c>
      <c r="AB435" s="127" t="str">
        <f t="shared" si="648"/>
        <v/>
      </c>
      <c r="AC435" s="125" t="str">
        <f t="shared" si="649"/>
        <v/>
      </c>
      <c r="AD435" s="127" t="str">
        <f t="shared" si="650"/>
        <v/>
      </c>
      <c r="AE435" s="125" t="str">
        <f t="shared" ref="AE435:AE437" si="655">IFERROR(IF(AND(T434="Impacto",T435="Impacto"),(AE434-(+AE434*W435)),IF(AND(T434="Probabilidad",T435="Impacto"),(AE433-(+AE433*W435)),IF(T435="Probabilidad",AE434,""))),"")</f>
        <v/>
      </c>
      <c r="AF435" s="128" t="str">
        <f>IFERROR(IF(OR(AND(AB435="Muy Baja",AD435="Leve"),AND(AB435="Muy Baja",AD435="Menor"),AND(AB435="Baja",AD435="Leve")),"Bajo",IF(OR(AND(AB435="Muy baja",AD435="Moderado"),AND(AB435="Baja",AD435="Menor"),AND(AB435="Baja",AD435="Moderado"),AND(AB435="Media",AD435="Leve"),AND(AB435="Media",AD435="Menor"),AND(AB435="Media",AD435="Moderado"),AND(AB435="Alta",AD435="Leve"),AND(AB435="Alta",AD435="Menor")),"Moderado",IF(OR(AND(AB435="Muy Baja",AD435="Mayor"),AND(AB435="Baja",AD435="Mayor"),AND(AB435="Media",AD435="Mayor"),AND(AB435="Alta",AD435="Moderado"),AND(AB435="Alta",AD435="Mayor"),AND(AB435="Muy Alta",AD435="Leve"),AND(AB435="Muy Alta",AD435="Menor"),AND(AB435="Muy Alta",AD435="Moderado"),AND(AB435="Muy Alta",AD435="Mayor")),"Alto",IF(OR(AND(AB435="Muy Baja",AD435="Catastrófico"),AND(AB435="Baja",AD435="Catastrófico"),AND(AB435="Media",AD435="Catastrófico"),AND(AB435="Alta",AD435="Catastrófico"),AND(AB435="Muy Alta",AD435="Catastrófico")),"Extremo","")))),"")</f>
        <v/>
      </c>
      <c r="AG435" s="124"/>
      <c r="AH435" s="148"/>
      <c r="AI435" s="132"/>
      <c r="AJ435" s="132"/>
      <c r="AK435" s="132"/>
      <c r="AL435" s="132"/>
      <c r="AM435" s="132"/>
      <c r="AN435" s="132"/>
      <c r="AO435" s="257"/>
    </row>
    <row r="436" spans="1:41" hidden="1" x14ac:dyDescent="0.3">
      <c r="A436" s="297"/>
      <c r="B436" s="297"/>
      <c r="C436" s="245"/>
      <c r="D436" s="247"/>
      <c r="E436" s="249"/>
      <c r="F436" s="296"/>
      <c r="G436" s="257"/>
      <c r="H436" s="292"/>
      <c r="I436" s="257"/>
      <c r="J436" s="295"/>
      <c r="K436" s="261"/>
      <c r="L436" s="262"/>
      <c r="M436" s="263"/>
      <c r="N436" s="262">
        <f>IF(NOT(ISERROR(MATCH(M436,_xlfn.ANCHORARRAY(H444),0))),L446&amp;"Por favor no seleccionar los criterios de impacto",M436)</f>
        <v>0</v>
      </c>
      <c r="O436" s="261"/>
      <c r="P436" s="262"/>
      <c r="Q436" s="264"/>
      <c r="R436" s="119">
        <v>5</v>
      </c>
      <c r="S436" s="122"/>
      <c r="T436" s="123" t="str">
        <f t="shared" si="653"/>
        <v/>
      </c>
      <c r="U436" s="124"/>
      <c r="V436" s="124"/>
      <c r="W436" s="125" t="str">
        <f t="shared" si="652"/>
        <v/>
      </c>
      <c r="X436" s="124"/>
      <c r="Y436" s="124"/>
      <c r="Z436" s="124"/>
      <c r="AA436" s="126" t="str">
        <f t="shared" si="654"/>
        <v/>
      </c>
      <c r="AB436" s="127" t="str">
        <f t="shared" si="648"/>
        <v/>
      </c>
      <c r="AC436" s="125" t="str">
        <f t="shared" si="649"/>
        <v/>
      </c>
      <c r="AD436" s="127" t="str">
        <f t="shared" si="650"/>
        <v/>
      </c>
      <c r="AE436" s="125" t="str">
        <f t="shared" si="655"/>
        <v/>
      </c>
      <c r="AF436" s="128" t="str">
        <f t="shared" ref="AF436:AF437" si="656">IFERROR(IF(OR(AND(AB436="Muy Baja",AD436="Leve"),AND(AB436="Muy Baja",AD436="Menor"),AND(AB436="Baja",AD436="Leve")),"Bajo",IF(OR(AND(AB436="Muy baja",AD436="Moderado"),AND(AB436="Baja",AD436="Menor"),AND(AB436="Baja",AD436="Moderado"),AND(AB436="Media",AD436="Leve"),AND(AB436="Media",AD436="Menor"),AND(AB436="Media",AD436="Moderado"),AND(AB436="Alta",AD436="Leve"),AND(AB436="Alta",AD436="Menor")),"Moderado",IF(OR(AND(AB436="Muy Baja",AD436="Mayor"),AND(AB436="Baja",AD436="Mayor"),AND(AB436="Media",AD436="Mayor"),AND(AB436="Alta",AD436="Moderado"),AND(AB436="Alta",AD436="Mayor"),AND(AB436="Muy Alta",AD436="Leve"),AND(AB436="Muy Alta",AD436="Menor"),AND(AB436="Muy Alta",AD436="Moderado"),AND(AB436="Muy Alta",AD436="Mayor")),"Alto",IF(OR(AND(AB436="Muy Baja",AD436="Catastrófico"),AND(AB436="Baja",AD436="Catastrófico"),AND(AB436="Media",AD436="Catastrófico"),AND(AB436="Alta",AD436="Catastrófico"),AND(AB436="Muy Alta",AD436="Catastrófico")),"Extremo","")))),"")</f>
        <v/>
      </c>
      <c r="AG436" s="124"/>
      <c r="AH436" s="148"/>
      <c r="AI436" s="132"/>
      <c r="AJ436" s="132"/>
      <c r="AK436" s="132"/>
      <c r="AL436" s="132"/>
      <c r="AM436" s="132"/>
      <c r="AN436" s="132"/>
      <c r="AO436" s="257"/>
    </row>
    <row r="437" spans="1:41" hidden="1" x14ac:dyDescent="0.3">
      <c r="A437" s="297"/>
      <c r="B437" s="297"/>
      <c r="C437" s="246"/>
      <c r="D437" s="247"/>
      <c r="E437" s="250"/>
      <c r="F437" s="296"/>
      <c r="G437" s="257"/>
      <c r="H437" s="292"/>
      <c r="I437" s="257"/>
      <c r="J437" s="295"/>
      <c r="K437" s="261"/>
      <c r="L437" s="262"/>
      <c r="M437" s="263"/>
      <c r="N437" s="262">
        <f>IF(NOT(ISERROR(MATCH(M437,_xlfn.ANCHORARRAY(H445),0))),L447&amp;"Por favor no seleccionar los criterios de impacto",M437)</f>
        <v>0</v>
      </c>
      <c r="O437" s="261"/>
      <c r="P437" s="262"/>
      <c r="Q437" s="264"/>
      <c r="R437" s="119">
        <v>6</v>
      </c>
      <c r="S437" s="122"/>
      <c r="T437" s="123" t="str">
        <f t="shared" si="653"/>
        <v/>
      </c>
      <c r="U437" s="124"/>
      <c r="V437" s="124"/>
      <c r="W437" s="125" t="str">
        <f t="shared" si="652"/>
        <v/>
      </c>
      <c r="X437" s="124"/>
      <c r="Y437" s="124"/>
      <c r="Z437" s="124"/>
      <c r="AA437" s="126" t="str">
        <f t="shared" si="654"/>
        <v/>
      </c>
      <c r="AB437" s="127" t="str">
        <f t="shared" si="648"/>
        <v/>
      </c>
      <c r="AC437" s="125" t="str">
        <f t="shared" si="649"/>
        <v/>
      </c>
      <c r="AD437" s="127" t="str">
        <f t="shared" si="650"/>
        <v/>
      </c>
      <c r="AE437" s="125" t="str">
        <f t="shared" si="655"/>
        <v/>
      </c>
      <c r="AF437" s="128" t="str">
        <f t="shared" si="656"/>
        <v/>
      </c>
      <c r="AG437" s="124"/>
      <c r="AH437" s="148"/>
      <c r="AI437" s="132"/>
      <c r="AJ437" s="132"/>
      <c r="AK437" s="132"/>
      <c r="AL437" s="132"/>
      <c r="AM437" s="132"/>
      <c r="AN437" s="132"/>
      <c r="AO437" s="257"/>
    </row>
    <row r="438" spans="1:41" hidden="1" x14ac:dyDescent="0.3">
      <c r="A438" s="297"/>
      <c r="B438" s="297"/>
      <c r="C438" s="244">
        <v>102</v>
      </c>
      <c r="D438" s="247"/>
      <c r="E438" s="248"/>
      <c r="F438" s="296"/>
      <c r="G438" s="257"/>
      <c r="H438" s="292"/>
      <c r="I438" s="257"/>
      <c r="J438" s="295"/>
      <c r="K438" s="261" t="str">
        <f t="shared" ref="K438" si="657">IF(J438&lt;=0,"",IF(J438&lt;=2,"Muy Baja",IF(J438&lt;=24,"Baja",IF(J438&lt;=500,"Media",IF(J438&lt;=5000,"Alta","Muy Alta")))))</f>
        <v/>
      </c>
      <c r="L438" s="262" t="str">
        <f>IF(K438="","",IF(K438="Muy Baja",0.2,IF(K438="Baja",0.4,IF(K438="Media",0.6,IF(K438="Alta",0.8,IF(K438="Muy Alta",1,))))))</f>
        <v/>
      </c>
      <c r="M438" s="263"/>
      <c r="N438" s="262">
        <f>IF(NOT(ISERROR(MATCH(M438,'Tabla Impacto'!$B$221:$B$223,0))),'Tabla Impacto'!$F$223&amp;"Por favor no seleccionar los criterios de impacto(Afectación Económica o presupuestal y Pérdida Reputacional)",M438)</f>
        <v>0</v>
      </c>
      <c r="O438" s="261" t="str">
        <f>IF(OR(N438='Tabla Impacto'!$C$11,N438='Tabla Impacto'!$D$11),"Leve",IF(OR(N438='Tabla Impacto'!$C$12,N438='Tabla Impacto'!$D$12),"Menor",IF(OR(N438='Tabla Impacto'!$C$13,N438='Tabla Impacto'!$D$13),"Moderado",IF(OR(N438='Tabla Impacto'!$C$14,N438='Tabla Impacto'!$D$14),"Mayor",IF(OR(N438='Tabla Impacto'!$C$15,N438='Tabla Impacto'!$D$15),"Catastrófico","")))))</f>
        <v/>
      </c>
      <c r="P438" s="262" t="str">
        <f>IF(O438="","",IF(O438="Leve",0.2,IF(O438="Menor",0.4,IF(O438="Moderado",0.6,IF(O438="Mayor",0.8,IF(O438="Catastrófico",1,))))))</f>
        <v/>
      </c>
      <c r="Q438" s="264" t="str">
        <f>IF(OR(AND(K438="Muy Baja",O438="Leve"),AND(K438="Muy Baja",O438="Menor"),AND(K438="Baja",O438="Leve")),"Bajo",IF(OR(AND(K438="Muy baja",O438="Moderado"),AND(K438="Baja",O438="Menor"),AND(K438="Baja",O438="Moderado"),AND(K438="Media",O438="Leve"),AND(K438="Media",O438="Menor"),AND(K438="Media",O438="Moderado"),AND(K438="Alta",O438="Leve"),AND(K438="Alta",O438="Menor")),"Moderado",IF(OR(AND(K438="Muy Baja",O438="Mayor"),AND(K438="Baja",O438="Mayor"),AND(K438="Media",O438="Mayor"),AND(K438="Alta",O438="Moderado"),AND(K438="Alta",O438="Mayor"),AND(K438="Muy Alta",O438="Leve"),AND(K438="Muy Alta",O438="Menor"),AND(K438="Muy Alta",O438="Moderado"),AND(K438="Muy Alta",O438="Mayor")),"Alto",IF(OR(AND(K438="Muy Baja",O438="Catastrófico"),AND(K438="Baja",O438="Catastrófico"),AND(K438="Media",O438="Catastrófico"),AND(K438="Alta",O438="Catastrófico"),AND(K438="Muy Alta",O438="Catastrófico")),"Extremo",""))))</f>
        <v/>
      </c>
      <c r="R438" s="119">
        <v>1</v>
      </c>
      <c r="S438" s="122"/>
      <c r="T438" s="123" t="str">
        <f>IF(OR(U438="Preventivo",U438="Detectivo"),"Probabilidad",IF(U438="Correctivo","Impacto",""))</f>
        <v/>
      </c>
      <c r="U438" s="124"/>
      <c r="V438" s="124"/>
      <c r="W438" s="125" t="str">
        <f>IF(AND(U438="Preventivo",V438="Automático"),"50%",IF(AND(U438="Preventivo",V438="Manual"),"40%",IF(AND(U438="Detectivo",V438="Automático"),"40%",IF(AND(U438="Detectivo",V438="Manual"),"30%",IF(AND(U438="Correctivo",V438="Automático"),"35%",IF(AND(U438="Correctivo",V438="Manual"),"25%",""))))))</f>
        <v/>
      </c>
      <c r="X438" s="124"/>
      <c r="Y438" s="124"/>
      <c r="Z438" s="124"/>
      <c r="AA438" s="126" t="str">
        <f>IFERROR(IF(T438="Probabilidad",(L438-(+L438*W438)),IF(T438="Impacto",L438,"")),"")</f>
        <v/>
      </c>
      <c r="AB438" s="127" t="str">
        <f>IFERROR(IF(AA438="","",IF(AA438&lt;=0.2,"Muy Baja",IF(AA438&lt;=0.4,"Baja",IF(AA438&lt;=0.6,"Media",IF(AA438&lt;=0.8,"Alta","Muy Alta"))))),"")</f>
        <v/>
      </c>
      <c r="AC438" s="125" t="str">
        <f>+AA438</f>
        <v/>
      </c>
      <c r="AD438" s="127" t="str">
        <f>IFERROR(IF(AE438="","",IF(AE438&lt;=0.2,"Leve",IF(AE438&lt;=0.4,"Menor",IF(AE438&lt;=0.6,"Moderado",IF(AE438&lt;=0.8,"Mayor","Catastrófico"))))),"")</f>
        <v/>
      </c>
      <c r="AE438" s="125" t="str">
        <f>IFERROR(IF(T438="Impacto",(P438-(+P438*W438)),IF(T438="Probabilidad",P438,"")),"")</f>
        <v/>
      </c>
      <c r="AF438" s="128" t="str">
        <f>IFERROR(IF(OR(AND(AB438="Muy Baja",AD438="Leve"),AND(AB438="Muy Baja",AD438="Menor"),AND(AB438="Baja",AD438="Leve")),"Bajo",IF(OR(AND(AB438="Muy baja",AD438="Moderado"),AND(AB438="Baja",AD438="Menor"),AND(AB438="Baja",AD438="Moderado"),AND(AB438="Media",AD438="Leve"),AND(AB438="Media",AD438="Menor"),AND(AB438="Media",AD438="Moderado"),AND(AB438="Alta",AD438="Leve"),AND(AB438="Alta",AD438="Menor")),"Moderado",IF(OR(AND(AB438="Muy Baja",AD438="Mayor"),AND(AB438="Baja",AD438="Mayor"),AND(AB438="Media",AD438="Mayor"),AND(AB438="Alta",AD438="Moderado"),AND(AB438="Alta",AD438="Mayor"),AND(AB438="Muy Alta",AD438="Leve"),AND(AB438="Muy Alta",AD438="Menor"),AND(AB438="Muy Alta",AD438="Moderado"),AND(AB438="Muy Alta",AD438="Mayor")),"Alto",IF(OR(AND(AB438="Muy Baja",AD438="Catastrófico"),AND(AB438="Baja",AD438="Catastrófico"),AND(AB438="Media",AD438="Catastrófico"),AND(AB438="Alta",AD438="Catastrófico"),AND(AB438="Muy Alta",AD438="Catastrófico")),"Extremo","")))),"")</f>
        <v/>
      </c>
      <c r="AG438" s="124"/>
      <c r="AH438" s="148"/>
      <c r="AI438" s="132"/>
      <c r="AJ438" s="132"/>
      <c r="AK438" s="132"/>
      <c r="AL438" s="132"/>
      <c r="AM438" s="132"/>
      <c r="AN438" s="132"/>
      <c r="AO438" s="257"/>
    </row>
    <row r="439" spans="1:41" hidden="1" x14ac:dyDescent="0.3">
      <c r="A439" s="297"/>
      <c r="B439" s="297"/>
      <c r="C439" s="245"/>
      <c r="D439" s="247"/>
      <c r="E439" s="249"/>
      <c r="F439" s="296"/>
      <c r="G439" s="257"/>
      <c r="H439" s="292"/>
      <c r="I439" s="257"/>
      <c r="J439" s="295"/>
      <c r="K439" s="261"/>
      <c r="L439" s="262"/>
      <c r="M439" s="263"/>
      <c r="N439" s="262">
        <f>IF(NOT(ISERROR(MATCH(M439,_xlfn.ANCHORARRAY(H447),0))),L449&amp;"Por favor no seleccionar los criterios de impacto",M439)</f>
        <v>0</v>
      </c>
      <c r="O439" s="261"/>
      <c r="P439" s="262"/>
      <c r="Q439" s="264"/>
      <c r="R439" s="119">
        <v>2</v>
      </c>
      <c r="S439" s="122"/>
      <c r="T439" s="123" t="str">
        <f>IF(OR(U439="Preventivo",U439="Detectivo"),"Probabilidad",IF(U439="Correctivo","Impacto",""))</f>
        <v/>
      </c>
      <c r="U439" s="124"/>
      <c r="V439" s="124"/>
      <c r="W439" s="125" t="str">
        <f>IF(AND(U439="Preventivo",V439="Automático"),"50%",IF(AND(U439="Preventivo",V439="Manual"),"40%",IF(AND(U439="Detectivo",V439="Automático"),"40%",IF(AND(U439="Detectivo",V439="Manual"),"30%",IF(AND(U439="Correctivo",V439="Automático"),"35%",IF(AND(U439="Correctivo",V439="Manual"),"25%",""))))))</f>
        <v/>
      </c>
      <c r="X439" s="124"/>
      <c r="Y439" s="124"/>
      <c r="Z439" s="124"/>
      <c r="AA439" s="126" t="str">
        <f>IFERROR(IF(AND(T438="Probabilidad",T439="Probabilidad"),(AC438-(+AC438*W439)),IF(T439="Probabilidad",(L438-(+L438*W439)),IF(T439="Impacto",AC438,""))),"")</f>
        <v/>
      </c>
      <c r="AB439" s="127" t="str">
        <f t="shared" ref="AB439:AB443" si="658">IFERROR(IF(AA439="","",IF(AA439&lt;=0.2,"Muy Baja",IF(AA439&lt;=0.4,"Baja",IF(AA439&lt;=0.6,"Media",IF(AA439&lt;=0.8,"Alta","Muy Alta"))))),"")</f>
        <v/>
      </c>
      <c r="AC439" s="125" t="str">
        <f t="shared" ref="AC439:AC443" si="659">+AA439</f>
        <v/>
      </c>
      <c r="AD439" s="127" t="str">
        <f t="shared" ref="AD439:AD443" si="660">IFERROR(IF(AE439="","",IF(AE439&lt;=0.2,"Leve",IF(AE439&lt;=0.4,"Menor",IF(AE439&lt;=0.6,"Moderado",IF(AE439&lt;=0.8,"Mayor","Catastrófico"))))),"")</f>
        <v/>
      </c>
      <c r="AE439" s="125" t="str">
        <f>IFERROR(IF(AND(T438="Impacto",T439="Impacto"),(AE432-(+AE432*W439)),IF(T439="Impacto",($P$72-(+$P$72*W439)),IF(T439="Probabilidad",AE432,""))),"")</f>
        <v/>
      </c>
      <c r="AF439" s="128" t="str">
        <f t="shared" ref="AF439:AF440" si="661">IFERROR(IF(OR(AND(AB439="Muy Baja",AD439="Leve"),AND(AB439="Muy Baja",AD439="Menor"),AND(AB439="Baja",AD439="Leve")),"Bajo",IF(OR(AND(AB439="Muy baja",AD439="Moderado"),AND(AB439="Baja",AD439="Menor"),AND(AB439="Baja",AD439="Moderado"),AND(AB439="Media",AD439="Leve"),AND(AB439="Media",AD439="Menor"),AND(AB439="Media",AD439="Moderado"),AND(AB439="Alta",AD439="Leve"),AND(AB439="Alta",AD439="Menor")),"Moderado",IF(OR(AND(AB439="Muy Baja",AD439="Mayor"),AND(AB439="Baja",AD439="Mayor"),AND(AB439="Media",AD439="Mayor"),AND(AB439="Alta",AD439="Moderado"),AND(AB439="Alta",AD439="Mayor"),AND(AB439="Muy Alta",AD439="Leve"),AND(AB439="Muy Alta",AD439="Menor"),AND(AB439="Muy Alta",AD439="Moderado"),AND(AB439="Muy Alta",AD439="Mayor")),"Alto",IF(OR(AND(AB439="Muy Baja",AD439="Catastrófico"),AND(AB439="Baja",AD439="Catastrófico"),AND(AB439="Media",AD439="Catastrófico"),AND(AB439="Alta",AD439="Catastrófico"),AND(AB439="Muy Alta",AD439="Catastrófico")),"Extremo","")))),"")</f>
        <v/>
      </c>
      <c r="AG439" s="124"/>
      <c r="AH439" s="148"/>
      <c r="AI439" s="132"/>
      <c r="AJ439" s="132"/>
      <c r="AK439" s="132"/>
      <c r="AL439" s="132"/>
      <c r="AM439" s="132"/>
      <c r="AN439" s="132"/>
      <c r="AO439" s="257"/>
    </row>
    <row r="440" spans="1:41" hidden="1" x14ac:dyDescent="0.3">
      <c r="A440" s="297"/>
      <c r="B440" s="297"/>
      <c r="C440" s="245"/>
      <c r="D440" s="247"/>
      <c r="E440" s="249"/>
      <c r="F440" s="296"/>
      <c r="G440" s="257"/>
      <c r="H440" s="292"/>
      <c r="I440" s="257"/>
      <c r="J440" s="295"/>
      <c r="K440" s="261"/>
      <c r="L440" s="262"/>
      <c r="M440" s="263"/>
      <c r="N440" s="262">
        <f>IF(NOT(ISERROR(MATCH(M440,_xlfn.ANCHORARRAY(H448),0))),L450&amp;"Por favor no seleccionar los criterios de impacto",M440)</f>
        <v>0</v>
      </c>
      <c r="O440" s="261"/>
      <c r="P440" s="262"/>
      <c r="Q440" s="264"/>
      <c r="R440" s="119">
        <v>3</v>
      </c>
      <c r="S440" s="130"/>
      <c r="T440" s="123" t="str">
        <f>IF(OR(U440="Preventivo",U440="Detectivo"),"Probabilidad",IF(U440="Correctivo","Impacto",""))</f>
        <v/>
      </c>
      <c r="U440" s="124"/>
      <c r="V440" s="124"/>
      <c r="W440" s="125" t="str">
        <f t="shared" ref="W440:W443" si="662">IF(AND(U440="Preventivo",V440="Automático"),"50%",IF(AND(U440="Preventivo",V440="Manual"),"40%",IF(AND(U440="Detectivo",V440="Automático"),"40%",IF(AND(U440="Detectivo",V440="Manual"),"30%",IF(AND(U440="Correctivo",V440="Automático"),"35%",IF(AND(U440="Correctivo",V440="Manual"),"25%",""))))))</f>
        <v/>
      </c>
      <c r="X440" s="124"/>
      <c r="Y440" s="124"/>
      <c r="Z440" s="124"/>
      <c r="AA440" s="126" t="str">
        <f>IFERROR(IF(AND(T439="Probabilidad",T440="Probabilidad"),(AC439-(+AC439*W440)),IF(AND(T439="Impacto",T440="Probabilidad"),(AC438-(+AC438*W440)),IF(T440="Impacto",AC439,""))),"")</f>
        <v/>
      </c>
      <c r="AB440" s="127" t="str">
        <f t="shared" si="658"/>
        <v/>
      </c>
      <c r="AC440" s="125" t="str">
        <f t="shared" si="659"/>
        <v/>
      </c>
      <c r="AD440" s="127" t="str">
        <f t="shared" si="660"/>
        <v/>
      </c>
      <c r="AE440" s="125" t="str">
        <f>IFERROR(IF(AND(T439="Impacto",T440="Impacto"),(AE439-(+AE439*W440)),IF(AND(T439="Probabilidad",T440="Impacto"),(AE438-(+AE438*W440)),IF(T440="Probabilidad",AE439,""))),"")</f>
        <v/>
      </c>
      <c r="AF440" s="128" t="str">
        <f t="shared" si="661"/>
        <v/>
      </c>
      <c r="AG440" s="124"/>
      <c r="AH440" s="148"/>
      <c r="AI440" s="132"/>
      <c r="AJ440" s="132"/>
      <c r="AK440" s="132"/>
      <c r="AL440" s="132"/>
      <c r="AM440" s="132"/>
      <c r="AN440" s="132"/>
      <c r="AO440" s="257"/>
    </row>
    <row r="441" spans="1:41" hidden="1" x14ac:dyDescent="0.3">
      <c r="A441" s="297"/>
      <c r="B441" s="297"/>
      <c r="C441" s="245"/>
      <c r="D441" s="247"/>
      <c r="E441" s="249"/>
      <c r="F441" s="296"/>
      <c r="G441" s="257"/>
      <c r="H441" s="292"/>
      <c r="I441" s="257"/>
      <c r="J441" s="295"/>
      <c r="K441" s="261"/>
      <c r="L441" s="262"/>
      <c r="M441" s="263"/>
      <c r="N441" s="262">
        <f>IF(NOT(ISERROR(MATCH(M441,_xlfn.ANCHORARRAY(H449),0))),L451&amp;"Por favor no seleccionar los criterios de impacto",M441)</f>
        <v>0</v>
      </c>
      <c r="O441" s="261"/>
      <c r="P441" s="262"/>
      <c r="Q441" s="264"/>
      <c r="R441" s="119">
        <v>4</v>
      </c>
      <c r="S441" s="122"/>
      <c r="T441" s="123" t="str">
        <f t="shared" ref="T441:T443" si="663">IF(OR(U441="Preventivo",U441="Detectivo"),"Probabilidad",IF(U441="Correctivo","Impacto",""))</f>
        <v/>
      </c>
      <c r="U441" s="124"/>
      <c r="V441" s="124"/>
      <c r="W441" s="125" t="str">
        <f t="shared" si="662"/>
        <v/>
      </c>
      <c r="X441" s="124"/>
      <c r="Y441" s="124"/>
      <c r="Z441" s="124"/>
      <c r="AA441" s="126" t="str">
        <f t="shared" ref="AA441:AA443" si="664">IFERROR(IF(AND(T440="Probabilidad",T441="Probabilidad"),(AC440-(+AC440*W441)),IF(AND(T440="Impacto",T441="Probabilidad"),(AC439-(+AC439*W441)),IF(T441="Impacto",AC440,""))),"")</f>
        <v/>
      </c>
      <c r="AB441" s="127" t="str">
        <f t="shared" si="658"/>
        <v/>
      </c>
      <c r="AC441" s="125" t="str">
        <f t="shared" si="659"/>
        <v/>
      </c>
      <c r="AD441" s="127" t="str">
        <f t="shared" si="660"/>
        <v/>
      </c>
      <c r="AE441" s="125" t="str">
        <f t="shared" ref="AE441:AE443" si="665">IFERROR(IF(AND(T440="Impacto",T441="Impacto"),(AE440-(+AE440*W441)),IF(AND(T440="Probabilidad",T441="Impacto"),(AE439-(+AE439*W441)),IF(T441="Probabilidad",AE440,""))),"")</f>
        <v/>
      </c>
      <c r="AF441" s="128" t="str">
        <f>IFERROR(IF(OR(AND(AB441="Muy Baja",AD441="Leve"),AND(AB441="Muy Baja",AD441="Menor"),AND(AB441="Baja",AD441="Leve")),"Bajo",IF(OR(AND(AB441="Muy baja",AD441="Moderado"),AND(AB441="Baja",AD441="Menor"),AND(AB441="Baja",AD441="Moderado"),AND(AB441="Media",AD441="Leve"),AND(AB441="Media",AD441="Menor"),AND(AB441="Media",AD441="Moderado"),AND(AB441="Alta",AD441="Leve"),AND(AB441="Alta",AD441="Menor")),"Moderado",IF(OR(AND(AB441="Muy Baja",AD441="Mayor"),AND(AB441="Baja",AD441="Mayor"),AND(AB441="Media",AD441="Mayor"),AND(AB441="Alta",AD441="Moderado"),AND(AB441="Alta",AD441="Mayor"),AND(AB441="Muy Alta",AD441="Leve"),AND(AB441="Muy Alta",AD441="Menor"),AND(AB441="Muy Alta",AD441="Moderado"),AND(AB441="Muy Alta",AD441="Mayor")),"Alto",IF(OR(AND(AB441="Muy Baja",AD441="Catastrófico"),AND(AB441="Baja",AD441="Catastrófico"),AND(AB441="Media",AD441="Catastrófico"),AND(AB441="Alta",AD441="Catastrófico"),AND(AB441="Muy Alta",AD441="Catastrófico")),"Extremo","")))),"")</f>
        <v/>
      </c>
      <c r="AG441" s="124"/>
      <c r="AH441" s="148"/>
      <c r="AI441" s="132"/>
      <c r="AJ441" s="132"/>
      <c r="AK441" s="132"/>
      <c r="AL441" s="132"/>
      <c r="AM441" s="132"/>
      <c r="AN441" s="132"/>
      <c r="AO441" s="257"/>
    </row>
    <row r="442" spans="1:41" hidden="1" x14ac:dyDescent="0.3">
      <c r="A442" s="297"/>
      <c r="B442" s="297"/>
      <c r="C442" s="245"/>
      <c r="D442" s="247"/>
      <c r="E442" s="249"/>
      <c r="F442" s="296"/>
      <c r="G442" s="257"/>
      <c r="H442" s="292"/>
      <c r="I442" s="257"/>
      <c r="J442" s="295"/>
      <c r="K442" s="261"/>
      <c r="L442" s="262"/>
      <c r="M442" s="263"/>
      <c r="N442" s="262">
        <f>IF(NOT(ISERROR(MATCH(M442,_xlfn.ANCHORARRAY(H450),0))),L452&amp;"Por favor no seleccionar los criterios de impacto",M442)</f>
        <v>0</v>
      </c>
      <c r="O442" s="261"/>
      <c r="P442" s="262"/>
      <c r="Q442" s="264"/>
      <c r="R442" s="119">
        <v>5</v>
      </c>
      <c r="S442" s="122"/>
      <c r="T442" s="123" t="str">
        <f t="shared" si="663"/>
        <v/>
      </c>
      <c r="U442" s="124"/>
      <c r="V442" s="124"/>
      <c r="W442" s="125" t="str">
        <f t="shared" si="662"/>
        <v/>
      </c>
      <c r="X442" s="124"/>
      <c r="Y442" s="124"/>
      <c r="Z442" s="124"/>
      <c r="AA442" s="126" t="str">
        <f t="shared" si="664"/>
        <v/>
      </c>
      <c r="AB442" s="127" t="str">
        <f t="shared" si="658"/>
        <v/>
      </c>
      <c r="AC442" s="125" t="str">
        <f t="shared" si="659"/>
        <v/>
      </c>
      <c r="AD442" s="127" t="str">
        <f t="shared" si="660"/>
        <v/>
      </c>
      <c r="AE442" s="125" t="str">
        <f t="shared" si="665"/>
        <v/>
      </c>
      <c r="AF442" s="128" t="str">
        <f t="shared" ref="AF442:AF443" si="666">IFERROR(IF(OR(AND(AB442="Muy Baja",AD442="Leve"),AND(AB442="Muy Baja",AD442="Menor"),AND(AB442="Baja",AD442="Leve")),"Bajo",IF(OR(AND(AB442="Muy baja",AD442="Moderado"),AND(AB442="Baja",AD442="Menor"),AND(AB442="Baja",AD442="Moderado"),AND(AB442="Media",AD442="Leve"),AND(AB442="Media",AD442="Menor"),AND(AB442="Media",AD442="Moderado"),AND(AB442="Alta",AD442="Leve"),AND(AB442="Alta",AD442="Menor")),"Moderado",IF(OR(AND(AB442="Muy Baja",AD442="Mayor"),AND(AB442="Baja",AD442="Mayor"),AND(AB442="Media",AD442="Mayor"),AND(AB442="Alta",AD442="Moderado"),AND(AB442="Alta",AD442="Mayor"),AND(AB442="Muy Alta",AD442="Leve"),AND(AB442="Muy Alta",AD442="Menor"),AND(AB442="Muy Alta",AD442="Moderado"),AND(AB442="Muy Alta",AD442="Mayor")),"Alto",IF(OR(AND(AB442="Muy Baja",AD442="Catastrófico"),AND(AB442="Baja",AD442="Catastrófico"),AND(AB442="Media",AD442="Catastrófico"),AND(AB442="Alta",AD442="Catastrófico"),AND(AB442="Muy Alta",AD442="Catastrófico")),"Extremo","")))),"")</f>
        <v/>
      </c>
      <c r="AG442" s="124"/>
      <c r="AH442" s="148"/>
      <c r="AI442" s="132"/>
      <c r="AJ442" s="132"/>
      <c r="AK442" s="132"/>
      <c r="AL442" s="132"/>
      <c r="AM442" s="132"/>
      <c r="AN442" s="132"/>
      <c r="AO442" s="257"/>
    </row>
    <row r="443" spans="1:41" hidden="1" x14ac:dyDescent="0.3">
      <c r="A443" s="297"/>
      <c r="B443" s="297"/>
      <c r="C443" s="246"/>
      <c r="D443" s="247"/>
      <c r="E443" s="250"/>
      <c r="F443" s="296"/>
      <c r="G443" s="257"/>
      <c r="H443" s="292"/>
      <c r="I443" s="257"/>
      <c r="J443" s="295"/>
      <c r="K443" s="261"/>
      <c r="L443" s="262"/>
      <c r="M443" s="263"/>
      <c r="N443" s="262">
        <f>IF(NOT(ISERROR(MATCH(M443,_xlfn.ANCHORARRAY(H451),0))),L453&amp;"Por favor no seleccionar los criterios de impacto",M443)</f>
        <v>0</v>
      </c>
      <c r="O443" s="261"/>
      <c r="P443" s="262"/>
      <c r="Q443" s="264"/>
      <c r="R443" s="119">
        <v>6</v>
      </c>
      <c r="S443" s="122"/>
      <c r="T443" s="123" t="str">
        <f t="shared" si="663"/>
        <v/>
      </c>
      <c r="U443" s="124"/>
      <c r="V443" s="124"/>
      <c r="W443" s="125" t="str">
        <f t="shared" si="662"/>
        <v/>
      </c>
      <c r="X443" s="124"/>
      <c r="Y443" s="124"/>
      <c r="Z443" s="124"/>
      <c r="AA443" s="126" t="str">
        <f t="shared" si="664"/>
        <v/>
      </c>
      <c r="AB443" s="127" t="str">
        <f t="shared" si="658"/>
        <v/>
      </c>
      <c r="AC443" s="125" t="str">
        <f t="shared" si="659"/>
        <v/>
      </c>
      <c r="AD443" s="127" t="str">
        <f t="shared" si="660"/>
        <v/>
      </c>
      <c r="AE443" s="125" t="str">
        <f t="shared" si="665"/>
        <v/>
      </c>
      <c r="AF443" s="128" t="str">
        <f t="shared" si="666"/>
        <v/>
      </c>
      <c r="AG443" s="124"/>
      <c r="AH443" s="148"/>
      <c r="AI443" s="132"/>
      <c r="AJ443" s="132"/>
      <c r="AK443" s="132"/>
      <c r="AL443" s="132"/>
      <c r="AM443" s="132"/>
      <c r="AN443" s="132"/>
      <c r="AO443" s="257"/>
    </row>
    <row r="444" spans="1:41" hidden="1" x14ac:dyDescent="0.3">
      <c r="A444" s="297"/>
      <c r="B444" s="297"/>
      <c r="C444" s="244">
        <v>103</v>
      </c>
      <c r="D444" s="247"/>
      <c r="E444" s="248"/>
      <c r="F444" s="296"/>
      <c r="G444" s="257"/>
      <c r="H444" s="292"/>
      <c r="I444" s="257"/>
      <c r="J444" s="295"/>
      <c r="K444" s="261" t="str">
        <f t="shared" ref="K444" si="667">IF(J444&lt;=0,"",IF(J444&lt;=2,"Muy Baja",IF(J444&lt;=24,"Baja",IF(J444&lt;=500,"Media",IF(J444&lt;=5000,"Alta","Muy Alta")))))</f>
        <v/>
      </c>
      <c r="L444" s="262" t="str">
        <f>IF(K444="","",IF(K444="Muy Baja",0.2,IF(K444="Baja",0.4,IF(K444="Media",0.6,IF(K444="Alta",0.8,IF(K444="Muy Alta",1,))))))</f>
        <v/>
      </c>
      <c r="M444" s="263"/>
      <c r="N444" s="262">
        <f>IF(NOT(ISERROR(MATCH(M444,'Tabla Impacto'!$B$221:$B$223,0))),'Tabla Impacto'!$F$223&amp;"Por favor no seleccionar los criterios de impacto(Afectación Económica o presupuestal y Pérdida Reputacional)",M444)</f>
        <v>0</v>
      </c>
      <c r="O444" s="261" t="str">
        <f>IF(OR(N444='Tabla Impacto'!$C$11,N444='Tabla Impacto'!$D$11),"Leve",IF(OR(N444='Tabla Impacto'!$C$12,N444='Tabla Impacto'!$D$12),"Menor",IF(OR(N444='Tabla Impacto'!$C$13,N444='Tabla Impacto'!$D$13),"Moderado",IF(OR(N444='Tabla Impacto'!$C$14,N444='Tabla Impacto'!$D$14),"Mayor",IF(OR(N444='Tabla Impacto'!$C$15,N444='Tabla Impacto'!$D$15),"Catastrófico","")))))</f>
        <v/>
      </c>
      <c r="P444" s="262" t="str">
        <f>IF(O444="","",IF(O444="Leve",0.2,IF(O444="Menor",0.4,IF(O444="Moderado",0.6,IF(O444="Mayor",0.8,IF(O444="Catastrófico",1,))))))</f>
        <v/>
      </c>
      <c r="Q444" s="264" t="str">
        <f>IF(OR(AND(K444="Muy Baja",O444="Leve"),AND(K444="Muy Baja",O444="Menor"),AND(K444="Baja",O444="Leve")),"Bajo",IF(OR(AND(K444="Muy baja",O444="Moderado"),AND(K444="Baja",O444="Menor"),AND(K444="Baja",O444="Moderado"),AND(K444="Media",O444="Leve"),AND(K444="Media",O444="Menor"),AND(K444="Media",O444="Moderado"),AND(K444="Alta",O444="Leve"),AND(K444="Alta",O444="Menor")),"Moderado",IF(OR(AND(K444="Muy Baja",O444="Mayor"),AND(K444="Baja",O444="Mayor"),AND(K444="Media",O444="Mayor"),AND(K444="Alta",O444="Moderado"),AND(K444="Alta",O444="Mayor"),AND(K444="Muy Alta",O444="Leve"),AND(K444="Muy Alta",O444="Menor"),AND(K444="Muy Alta",O444="Moderado"),AND(K444="Muy Alta",O444="Mayor")),"Alto",IF(OR(AND(K444="Muy Baja",O444="Catastrófico"),AND(K444="Baja",O444="Catastrófico"),AND(K444="Media",O444="Catastrófico"),AND(K444="Alta",O444="Catastrófico"),AND(K444="Muy Alta",O444="Catastrófico")),"Extremo",""))))</f>
        <v/>
      </c>
      <c r="R444" s="119">
        <v>1</v>
      </c>
      <c r="S444" s="122"/>
      <c r="T444" s="123" t="str">
        <f>IF(OR(U444="Preventivo",U444="Detectivo"),"Probabilidad",IF(U444="Correctivo","Impacto",""))</f>
        <v/>
      </c>
      <c r="U444" s="124"/>
      <c r="V444" s="124"/>
      <c r="W444" s="125" t="str">
        <f>IF(AND(U444="Preventivo",V444="Automático"),"50%",IF(AND(U444="Preventivo",V444="Manual"),"40%",IF(AND(U444="Detectivo",V444="Automático"),"40%",IF(AND(U444="Detectivo",V444="Manual"),"30%",IF(AND(U444="Correctivo",V444="Automático"),"35%",IF(AND(U444="Correctivo",V444="Manual"),"25%",""))))))</f>
        <v/>
      </c>
      <c r="X444" s="124"/>
      <c r="Y444" s="124"/>
      <c r="Z444" s="124"/>
      <c r="AA444" s="126" t="str">
        <f>IFERROR(IF(T444="Probabilidad",(L444-(+L444*W444)),IF(T444="Impacto",L444,"")),"")</f>
        <v/>
      </c>
      <c r="AB444" s="127" t="str">
        <f>IFERROR(IF(AA444="","",IF(AA444&lt;=0.2,"Muy Baja",IF(AA444&lt;=0.4,"Baja",IF(AA444&lt;=0.6,"Media",IF(AA444&lt;=0.8,"Alta","Muy Alta"))))),"")</f>
        <v/>
      </c>
      <c r="AC444" s="125" t="str">
        <f>+AA444</f>
        <v/>
      </c>
      <c r="AD444" s="127" t="str">
        <f>IFERROR(IF(AE444="","",IF(AE444&lt;=0.2,"Leve",IF(AE444&lt;=0.4,"Menor",IF(AE444&lt;=0.6,"Moderado",IF(AE444&lt;=0.8,"Mayor","Catastrófico"))))),"")</f>
        <v/>
      </c>
      <c r="AE444" s="125" t="str">
        <f>IFERROR(IF(T444="Impacto",(P444-(+P444*W444)),IF(T444="Probabilidad",P444,"")),"")</f>
        <v/>
      </c>
      <c r="AF444" s="128" t="str">
        <f>IFERROR(IF(OR(AND(AB444="Muy Baja",AD444="Leve"),AND(AB444="Muy Baja",AD444="Menor"),AND(AB444="Baja",AD444="Leve")),"Bajo",IF(OR(AND(AB444="Muy baja",AD444="Moderado"),AND(AB444="Baja",AD444="Menor"),AND(AB444="Baja",AD444="Moderado"),AND(AB444="Media",AD444="Leve"),AND(AB444="Media",AD444="Menor"),AND(AB444="Media",AD444="Moderado"),AND(AB444="Alta",AD444="Leve"),AND(AB444="Alta",AD444="Menor")),"Moderado",IF(OR(AND(AB444="Muy Baja",AD444="Mayor"),AND(AB444="Baja",AD444="Mayor"),AND(AB444="Media",AD444="Mayor"),AND(AB444="Alta",AD444="Moderado"),AND(AB444="Alta",AD444="Mayor"),AND(AB444="Muy Alta",AD444="Leve"),AND(AB444="Muy Alta",AD444="Menor"),AND(AB444="Muy Alta",AD444="Moderado"),AND(AB444="Muy Alta",AD444="Mayor")),"Alto",IF(OR(AND(AB444="Muy Baja",AD444="Catastrófico"),AND(AB444="Baja",AD444="Catastrófico"),AND(AB444="Media",AD444="Catastrófico"),AND(AB444="Alta",AD444="Catastrófico"),AND(AB444="Muy Alta",AD444="Catastrófico")),"Extremo","")))),"")</f>
        <v/>
      </c>
      <c r="AG444" s="124"/>
      <c r="AH444" s="148"/>
      <c r="AI444" s="132"/>
      <c r="AJ444" s="132"/>
      <c r="AK444" s="132"/>
      <c r="AL444" s="132"/>
      <c r="AM444" s="132"/>
      <c r="AN444" s="132"/>
      <c r="AO444" s="257"/>
    </row>
    <row r="445" spans="1:41" hidden="1" x14ac:dyDescent="0.3">
      <c r="A445" s="297"/>
      <c r="B445" s="297"/>
      <c r="C445" s="245"/>
      <c r="D445" s="247"/>
      <c r="E445" s="249"/>
      <c r="F445" s="296"/>
      <c r="G445" s="257"/>
      <c r="H445" s="292"/>
      <c r="I445" s="257"/>
      <c r="J445" s="295"/>
      <c r="K445" s="261"/>
      <c r="L445" s="262"/>
      <c r="M445" s="263"/>
      <c r="N445" s="262">
        <f>IF(NOT(ISERROR(MATCH(M445,_xlfn.ANCHORARRAY(H453),0))),L455&amp;"Por favor no seleccionar los criterios de impacto",M445)</f>
        <v>0</v>
      </c>
      <c r="O445" s="261"/>
      <c r="P445" s="262"/>
      <c r="Q445" s="264"/>
      <c r="R445" s="119">
        <v>2</v>
      </c>
      <c r="S445" s="122"/>
      <c r="T445" s="123" t="str">
        <f>IF(OR(U445="Preventivo",U445="Detectivo"),"Probabilidad",IF(U445="Correctivo","Impacto",""))</f>
        <v/>
      </c>
      <c r="U445" s="124"/>
      <c r="V445" s="124"/>
      <c r="W445" s="125" t="str">
        <f>IF(AND(U445="Preventivo",V445="Automático"),"50%",IF(AND(U445="Preventivo",V445="Manual"),"40%",IF(AND(U445="Detectivo",V445="Automático"),"40%",IF(AND(U445="Detectivo",V445="Manual"),"30%",IF(AND(U445="Correctivo",V445="Automático"),"35%",IF(AND(U445="Correctivo",V445="Manual"),"25%",""))))))</f>
        <v/>
      </c>
      <c r="X445" s="124"/>
      <c r="Y445" s="124"/>
      <c r="Z445" s="124"/>
      <c r="AA445" s="126" t="str">
        <f>IFERROR(IF(AND(T444="Probabilidad",T445="Probabilidad"),(AC444-(+AC444*W445)),IF(T445="Probabilidad",(L444-(+L444*W445)),IF(T445="Impacto",AC444,""))),"")</f>
        <v/>
      </c>
      <c r="AB445" s="127" t="str">
        <f t="shared" ref="AB445:AB449" si="668">IFERROR(IF(AA445="","",IF(AA445&lt;=0.2,"Muy Baja",IF(AA445&lt;=0.4,"Baja",IF(AA445&lt;=0.6,"Media",IF(AA445&lt;=0.8,"Alta","Muy Alta"))))),"")</f>
        <v/>
      </c>
      <c r="AC445" s="125" t="str">
        <f t="shared" ref="AC445:AC449" si="669">+AA445</f>
        <v/>
      </c>
      <c r="AD445" s="127" t="str">
        <f t="shared" ref="AD445:AD449" si="670">IFERROR(IF(AE445="","",IF(AE445&lt;=0.2,"Leve",IF(AE445&lt;=0.4,"Menor",IF(AE445&lt;=0.6,"Moderado",IF(AE445&lt;=0.8,"Mayor","Catastrófico"))))),"")</f>
        <v/>
      </c>
      <c r="AE445" s="125" t="str">
        <f>IFERROR(IF(AND(T444="Impacto",T445="Impacto"),(AE438-(+AE438*W445)),IF(T445="Impacto",($P$72-(+$P$72*W445)),IF(T445="Probabilidad",AE438,""))),"")</f>
        <v/>
      </c>
      <c r="AF445" s="128" t="str">
        <f t="shared" ref="AF445:AF446" si="671">IFERROR(IF(OR(AND(AB445="Muy Baja",AD445="Leve"),AND(AB445="Muy Baja",AD445="Menor"),AND(AB445="Baja",AD445="Leve")),"Bajo",IF(OR(AND(AB445="Muy baja",AD445="Moderado"),AND(AB445="Baja",AD445="Menor"),AND(AB445="Baja",AD445="Moderado"),AND(AB445="Media",AD445="Leve"),AND(AB445="Media",AD445="Menor"),AND(AB445="Media",AD445="Moderado"),AND(AB445="Alta",AD445="Leve"),AND(AB445="Alta",AD445="Menor")),"Moderado",IF(OR(AND(AB445="Muy Baja",AD445="Mayor"),AND(AB445="Baja",AD445="Mayor"),AND(AB445="Media",AD445="Mayor"),AND(AB445="Alta",AD445="Moderado"),AND(AB445="Alta",AD445="Mayor"),AND(AB445="Muy Alta",AD445="Leve"),AND(AB445="Muy Alta",AD445="Menor"),AND(AB445="Muy Alta",AD445="Moderado"),AND(AB445="Muy Alta",AD445="Mayor")),"Alto",IF(OR(AND(AB445="Muy Baja",AD445="Catastrófico"),AND(AB445="Baja",AD445="Catastrófico"),AND(AB445="Media",AD445="Catastrófico"),AND(AB445="Alta",AD445="Catastrófico"),AND(AB445="Muy Alta",AD445="Catastrófico")),"Extremo","")))),"")</f>
        <v/>
      </c>
      <c r="AG445" s="124"/>
      <c r="AH445" s="148"/>
      <c r="AI445" s="132"/>
      <c r="AJ445" s="132"/>
      <c r="AK445" s="132"/>
      <c r="AL445" s="132"/>
      <c r="AM445" s="132"/>
      <c r="AN445" s="132"/>
      <c r="AO445" s="257"/>
    </row>
    <row r="446" spans="1:41" hidden="1" x14ac:dyDescent="0.3">
      <c r="A446" s="297"/>
      <c r="B446" s="297"/>
      <c r="C446" s="245"/>
      <c r="D446" s="247"/>
      <c r="E446" s="249"/>
      <c r="F446" s="296"/>
      <c r="G446" s="257"/>
      <c r="H446" s="292"/>
      <c r="I446" s="257"/>
      <c r="J446" s="295"/>
      <c r="K446" s="261"/>
      <c r="L446" s="262"/>
      <c r="M446" s="263"/>
      <c r="N446" s="262">
        <f>IF(NOT(ISERROR(MATCH(M446,_xlfn.ANCHORARRAY(H454),0))),L456&amp;"Por favor no seleccionar los criterios de impacto",M446)</f>
        <v>0</v>
      </c>
      <c r="O446" s="261"/>
      <c r="P446" s="262"/>
      <c r="Q446" s="264"/>
      <c r="R446" s="119">
        <v>3</v>
      </c>
      <c r="S446" s="130"/>
      <c r="T446" s="123" t="str">
        <f>IF(OR(U446="Preventivo",U446="Detectivo"),"Probabilidad",IF(U446="Correctivo","Impacto",""))</f>
        <v/>
      </c>
      <c r="U446" s="124"/>
      <c r="V446" s="124"/>
      <c r="W446" s="125" t="str">
        <f t="shared" ref="W446:W449" si="672">IF(AND(U446="Preventivo",V446="Automático"),"50%",IF(AND(U446="Preventivo",V446="Manual"),"40%",IF(AND(U446="Detectivo",V446="Automático"),"40%",IF(AND(U446="Detectivo",V446="Manual"),"30%",IF(AND(U446="Correctivo",V446="Automático"),"35%",IF(AND(U446="Correctivo",V446="Manual"),"25%",""))))))</f>
        <v/>
      </c>
      <c r="X446" s="124"/>
      <c r="Y446" s="124"/>
      <c r="Z446" s="124"/>
      <c r="AA446" s="126" t="str">
        <f>IFERROR(IF(AND(T445="Probabilidad",T446="Probabilidad"),(AC445-(+AC445*W446)),IF(AND(T445="Impacto",T446="Probabilidad"),(AC444-(+AC444*W446)),IF(T446="Impacto",AC445,""))),"")</f>
        <v/>
      </c>
      <c r="AB446" s="127" t="str">
        <f t="shared" si="668"/>
        <v/>
      </c>
      <c r="AC446" s="125" t="str">
        <f t="shared" si="669"/>
        <v/>
      </c>
      <c r="AD446" s="127" t="str">
        <f t="shared" si="670"/>
        <v/>
      </c>
      <c r="AE446" s="125" t="str">
        <f>IFERROR(IF(AND(T445="Impacto",T446="Impacto"),(AE445-(+AE445*W446)),IF(AND(T445="Probabilidad",T446="Impacto"),(AE444-(+AE444*W446)),IF(T446="Probabilidad",AE445,""))),"")</f>
        <v/>
      </c>
      <c r="AF446" s="128" t="str">
        <f t="shared" si="671"/>
        <v/>
      </c>
      <c r="AG446" s="124"/>
      <c r="AH446" s="148"/>
      <c r="AI446" s="132"/>
      <c r="AJ446" s="132"/>
      <c r="AK446" s="132"/>
      <c r="AL446" s="132"/>
      <c r="AM446" s="132"/>
      <c r="AN446" s="132"/>
      <c r="AO446" s="257"/>
    </row>
    <row r="447" spans="1:41" hidden="1" x14ac:dyDescent="0.3">
      <c r="A447" s="297"/>
      <c r="B447" s="297"/>
      <c r="C447" s="245"/>
      <c r="D447" s="247"/>
      <c r="E447" s="249"/>
      <c r="F447" s="296"/>
      <c r="G447" s="257"/>
      <c r="H447" s="292"/>
      <c r="I447" s="257"/>
      <c r="J447" s="295"/>
      <c r="K447" s="261"/>
      <c r="L447" s="262"/>
      <c r="M447" s="263"/>
      <c r="N447" s="262">
        <f>IF(NOT(ISERROR(MATCH(M447,_xlfn.ANCHORARRAY(H455),0))),L457&amp;"Por favor no seleccionar los criterios de impacto",M447)</f>
        <v>0</v>
      </c>
      <c r="O447" s="261"/>
      <c r="P447" s="262"/>
      <c r="Q447" s="264"/>
      <c r="R447" s="119">
        <v>4</v>
      </c>
      <c r="S447" s="122"/>
      <c r="T447" s="123" t="str">
        <f t="shared" ref="T447:T449" si="673">IF(OR(U447="Preventivo",U447="Detectivo"),"Probabilidad",IF(U447="Correctivo","Impacto",""))</f>
        <v/>
      </c>
      <c r="U447" s="124"/>
      <c r="V447" s="124"/>
      <c r="W447" s="125" t="str">
        <f t="shared" si="672"/>
        <v/>
      </c>
      <c r="X447" s="124"/>
      <c r="Y447" s="124"/>
      <c r="Z447" s="124"/>
      <c r="AA447" s="126" t="str">
        <f t="shared" ref="AA447:AA449" si="674">IFERROR(IF(AND(T446="Probabilidad",T447="Probabilidad"),(AC446-(+AC446*W447)),IF(AND(T446="Impacto",T447="Probabilidad"),(AC445-(+AC445*W447)),IF(T447="Impacto",AC446,""))),"")</f>
        <v/>
      </c>
      <c r="AB447" s="127" t="str">
        <f t="shared" si="668"/>
        <v/>
      </c>
      <c r="AC447" s="125" t="str">
        <f t="shared" si="669"/>
        <v/>
      </c>
      <c r="AD447" s="127" t="str">
        <f t="shared" si="670"/>
        <v/>
      </c>
      <c r="AE447" s="125" t="str">
        <f t="shared" ref="AE447:AE449" si="675">IFERROR(IF(AND(T446="Impacto",T447="Impacto"),(AE446-(+AE446*W447)),IF(AND(T446="Probabilidad",T447="Impacto"),(AE445-(+AE445*W447)),IF(T447="Probabilidad",AE446,""))),"")</f>
        <v/>
      </c>
      <c r="AF447" s="128" t="str">
        <f>IFERROR(IF(OR(AND(AB447="Muy Baja",AD447="Leve"),AND(AB447="Muy Baja",AD447="Menor"),AND(AB447="Baja",AD447="Leve")),"Bajo",IF(OR(AND(AB447="Muy baja",AD447="Moderado"),AND(AB447="Baja",AD447="Menor"),AND(AB447="Baja",AD447="Moderado"),AND(AB447="Media",AD447="Leve"),AND(AB447="Media",AD447="Menor"),AND(AB447="Media",AD447="Moderado"),AND(AB447="Alta",AD447="Leve"),AND(AB447="Alta",AD447="Menor")),"Moderado",IF(OR(AND(AB447="Muy Baja",AD447="Mayor"),AND(AB447="Baja",AD447="Mayor"),AND(AB447="Media",AD447="Mayor"),AND(AB447="Alta",AD447="Moderado"),AND(AB447="Alta",AD447="Mayor"),AND(AB447="Muy Alta",AD447="Leve"),AND(AB447="Muy Alta",AD447="Menor"),AND(AB447="Muy Alta",AD447="Moderado"),AND(AB447="Muy Alta",AD447="Mayor")),"Alto",IF(OR(AND(AB447="Muy Baja",AD447="Catastrófico"),AND(AB447="Baja",AD447="Catastrófico"),AND(AB447="Media",AD447="Catastrófico"),AND(AB447="Alta",AD447="Catastrófico"),AND(AB447="Muy Alta",AD447="Catastrófico")),"Extremo","")))),"")</f>
        <v/>
      </c>
      <c r="AG447" s="124"/>
      <c r="AH447" s="148"/>
      <c r="AI447" s="132"/>
      <c r="AJ447" s="132"/>
      <c r="AK447" s="132"/>
      <c r="AL447" s="132"/>
      <c r="AM447" s="132"/>
      <c r="AN447" s="132"/>
      <c r="AO447" s="257"/>
    </row>
    <row r="448" spans="1:41" hidden="1" x14ac:dyDescent="0.3">
      <c r="A448" s="297"/>
      <c r="B448" s="297"/>
      <c r="C448" s="245"/>
      <c r="D448" s="247"/>
      <c r="E448" s="249"/>
      <c r="F448" s="296"/>
      <c r="G448" s="257"/>
      <c r="H448" s="292"/>
      <c r="I448" s="257"/>
      <c r="J448" s="295"/>
      <c r="K448" s="261"/>
      <c r="L448" s="262"/>
      <c r="M448" s="263"/>
      <c r="N448" s="262">
        <f>IF(NOT(ISERROR(MATCH(M448,_xlfn.ANCHORARRAY(H456),0))),L458&amp;"Por favor no seleccionar los criterios de impacto",M448)</f>
        <v>0</v>
      </c>
      <c r="O448" s="261"/>
      <c r="P448" s="262"/>
      <c r="Q448" s="264"/>
      <c r="R448" s="119">
        <v>5</v>
      </c>
      <c r="S448" s="122"/>
      <c r="T448" s="123" t="str">
        <f t="shared" si="673"/>
        <v/>
      </c>
      <c r="U448" s="124"/>
      <c r="V448" s="124"/>
      <c r="W448" s="125" t="str">
        <f t="shared" si="672"/>
        <v/>
      </c>
      <c r="X448" s="124"/>
      <c r="Y448" s="124"/>
      <c r="Z448" s="124"/>
      <c r="AA448" s="126" t="str">
        <f t="shared" si="674"/>
        <v/>
      </c>
      <c r="AB448" s="127" t="str">
        <f t="shared" si="668"/>
        <v/>
      </c>
      <c r="AC448" s="125" t="str">
        <f t="shared" si="669"/>
        <v/>
      </c>
      <c r="AD448" s="127" t="str">
        <f t="shared" si="670"/>
        <v/>
      </c>
      <c r="AE448" s="125" t="str">
        <f t="shared" si="675"/>
        <v/>
      </c>
      <c r="AF448" s="128" t="str">
        <f t="shared" ref="AF448:AF449" si="676">IFERROR(IF(OR(AND(AB448="Muy Baja",AD448="Leve"),AND(AB448="Muy Baja",AD448="Menor"),AND(AB448="Baja",AD448="Leve")),"Bajo",IF(OR(AND(AB448="Muy baja",AD448="Moderado"),AND(AB448="Baja",AD448="Menor"),AND(AB448="Baja",AD448="Moderado"),AND(AB448="Media",AD448="Leve"),AND(AB448="Media",AD448="Menor"),AND(AB448="Media",AD448="Moderado"),AND(AB448="Alta",AD448="Leve"),AND(AB448="Alta",AD448="Menor")),"Moderado",IF(OR(AND(AB448="Muy Baja",AD448="Mayor"),AND(AB448="Baja",AD448="Mayor"),AND(AB448="Media",AD448="Mayor"),AND(AB448="Alta",AD448="Moderado"),AND(AB448="Alta",AD448="Mayor"),AND(AB448="Muy Alta",AD448="Leve"),AND(AB448="Muy Alta",AD448="Menor"),AND(AB448="Muy Alta",AD448="Moderado"),AND(AB448="Muy Alta",AD448="Mayor")),"Alto",IF(OR(AND(AB448="Muy Baja",AD448="Catastrófico"),AND(AB448="Baja",AD448="Catastrófico"),AND(AB448="Media",AD448="Catastrófico"),AND(AB448="Alta",AD448="Catastrófico"),AND(AB448="Muy Alta",AD448="Catastrófico")),"Extremo","")))),"")</f>
        <v/>
      </c>
      <c r="AG448" s="124"/>
      <c r="AH448" s="148"/>
      <c r="AI448" s="132"/>
      <c r="AJ448" s="132"/>
      <c r="AK448" s="132"/>
      <c r="AL448" s="132"/>
      <c r="AM448" s="132"/>
      <c r="AN448" s="132"/>
      <c r="AO448" s="257"/>
    </row>
    <row r="449" spans="1:41" hidden="1" x14ac:dyDescent="0.3">
      <c r="A449" s="297"/>
      <c r="B449" s="297"/>
      <c r="C449" s="246"/>
      <c r="D449" s="247"/>
      <c r="E449" s="250"/>
      <c r="F449" s="296"/>
      <c r="G449" s="257"/>
      <c r="H449" s="292"/>
      <c r="I449" s="257"/>
      <c r="J449" s="295"/>
      <c r="K449" s="261"/>
      <c r="L449" s="262"/>
      <c r="M449" s="263"/>
      <c r="N449" s="262">
        <f>IF(NOT(ISERROR(MATCH(M449,_xlfn.ANCHORARRAY(H457),0))),L459&amp;"Por favor no seleccionar los criterios de impacto",M449)</f>
        <v>0</v>
      </c>
      <c r="O449" s="261"/>
      <c r="P449" s="262"/>
      <c r="Q449" s="264"/>
      <c r="R449" s="119">
        <v>6</v>
      </c>
      <c r="S449" s="122"/>
      <c r="T449" s="123" t="str">
        <f t="shared" si="673"/>
        <v/>
      </c>
      <c r="U449" s="124"/>
      <c r="V449" s="124"/>
      <c r="W449" s="125" t="str">
        <f t="shared" si="672"/>
        <v/>
      </c>
      <c r="X449" s="124"/>
      <c r="Y449" s="124"/>
      <c r="Z449" s="124"/>
      <c r="AA449" s="126" t="str">
        <f t="shared" si="674"/>
        <v/>
      </c>
      <c r="AB449" s="127" t="str">
        <f t="shared" si="668"/>
        <v/>
      </c>
      <c r="AC449" s="125" t="str">
        <f t="shared" si="669"/>
        <v/>
      </c>
      <c r="AD449" s="127" t="str">
        <f t="shared" si="670"/>
        <v/>
      </c>
      <c r="AE449" s="125" t="str">
        <f t="shared" si="675"/>
        <v/>
      </c>
      <c r="AF449" s="128" t="str">
        <f t="shared" si="676"/>
        <v/>
      </c>
      <c r="AG449" s="124"/>
      <c r="AH449" s="148"/>
      <c r="AI449" s="132"/>
      <c r="AJ449" s="132"/>
      <c r="AK449" s="132"/>
      <c r="AL449" s="132"/>
      <c r="AM449" s="132"/>
      <c r="AN449" s="132"/>
      <c r="AO449" s="257"/>
    </row>
    <row r="450" spans="1:41" hidden="1" x14ac:dyDescent="0.3">
      <c r="A450" s="297"/>
      <c r="B450" s="297"/>
      <c r="C450" s="244">
        <v>104</v>
      </c>
      <c r="D450" s="247"/>
      <c r="E450" s="248"/>
      <c r="F450" s="296"/>
      <c r="G450" s="257"/>
      <c r="H450" s="292"/>
      <c r="I450" s="257"/>
      <c r="J450" s="295"/>
      <c r="K450" s="261" t="str">
        <f t="shared" ref="K450" si="677">IF(J450&lt;=0,"",IF(J450&lt;=2,"Muy Baja",IF(J450&lt;=24,"Baja",IF(J450&lt;=500,"Media",IF(J450&lt;=5000,"Alta","Muy Alta")))))</f>
        <v/>
      </c>
      <c r="L450" s="262" t="str">
        <f>IF(K450="","",IF(K450="Muy Baja",0.2,IF(K450="Baja",0.4,IF(K450="Media",0.6,IF(K450="Alta",0.8,IF(K450="Muy Alta",1,))))))</f>
        <v/>
      </c>
      <c r="M450" s="263"/>
      <c r="N450" s="262">
        <f>IF(NOT(ISERROR(MATCH(M450,'Tabla Impacto'!$B$221:$B$223,0))),'Tabla Impacto'!$F$223&amp;"Por favor no seleccionar los criterios de impacto(Afectación Económica o presupuestal y Pérdida Reputacional)",M450)</f>
        <v>0</v>
      </c>
      <c r="O450" s="261" t="str">
        <f>IF(OR(N450='Tabla Impacto'!$C$11,N450='Tabla Impacto'!$D$11),"Leve",IF(OR(N450='Tabla Impacto'!$C$12,N450='Tabla Impacto'!$D$12),"Menor",IF(OR(N450='Tabla Impacto'!$C$13,N450='Tabla Impacto'!$D$13),"Moderado",IF(OR(N450='Tabla Impacto'!$C$14,N450='Tabla Impacto'!$D$14),"Mayor",IF(OR(N450='Tabla Impacto'!$C$15,N450='Tabla Impacto'!$D$15),"Catastrófico","")))))</f>
        <v/>
      </c>
      <c r="P450" s="262" t="str">
        <f>IF(O450="","",IF(O450="Leve",0.2,IF(O450="Menor",0.4,IF(O450="Moderado",0.6,IF(O450="Mayor",0.8,IF(O450="Catastrófico",1,))))))</f>
        <v/>
      </c>
      <c r="Q450" s="264" t="str">
        <f>IF(OR(AND(K450="Muy Baja",O450="Leve"),AND(K450="Muy Baja",O450="Menor"),AND(K450="Baja",O450="Leve")),"Bajo",IF(OR(AND(K450="Muy baja",O450="Moderado"),AND(K450="Baja",O450="Menor"),AND(K450="Baja",O450="Moderado"),AND(K450="Media",O450="Leve"),AND(K450="Media",O450="Menor"),AND(K450="Media",O450="Moderado"),AND(K450="Alta",O450="Leve"),AND(K450="Alta",O450="Menor")),"Moderado",IF(OR(AND(K450="Muy Baja",O450="Mayor"),AND(K450="Baja",O450="Mayor"),AND(K450="Media",O450="Mayor"),AND(K450="Alta",O450="Moderado"),AND(K450="Alta",O450="Mayor"),AND(K450="Muy Alta",O450="Leve"),AND(K450="Muy Alta",O450="Menor"),AND(K450="Muy Alta",O450="Moderado"),AND(K450="Muy Alta",O450="Mayor")),"Alto",IF(OR(AND(K450="Muy Baja",O450="Catastrófico"),AND(K450="Baja",O450="Catastrófico"),AND(K450="Media",O450="Catastrófico"),AND(K450="Alta",O450="Catastrófico"),AND(K450="Muy Alta",O450="Catastrófico")),"Extremo",""))))</f>
        <v/>
      </c>
      <c r="R450" s="119">
        <v>1</v>
      </c>
      <c r="S450" s="122"/>
      <c r="T450" s="123" t="str">
        <f>IF(OR(U450="Preventivo",U450="Detectivo"),"Probabilidad",IF(U450="Correctivo","Impacto",""))</f>
        <v/>
      </c>
      <c r="U450" s="124"/>
      <c r="V450" s="124"/>
      <c r="W450" s="125" t="str">
        <f>IF(AND(U450="Preventivo",V450="Automático"),"50%",IF(AND(U450="Preventivo",V450="Manual"),"40%",IF(AND(U450="Detectivo",V450="Automático"),"40%",IF(AND(U450="Detectivo",V450="Manual"),"30%",IF(AND(U450="Correctivo",V450="Automático"),"35%",IF(AND(U450="Correctivo",V450="Manual"),"25%",""))))))</f>
        <v/>
      </c>
      <c r="X450" s="124"/>
      <c r="Y450" s="124"/>
      <c r="Z450" s="124"/>
      <c r="AA450" s="126" t="str">
        <f>IFERROR(IF(T450="Probabilidad",(L450-(+L450*W450)),IF(T450="Impacto",L450,"")),"")</f>
        <v/>
      </c>
      <c r="AB450" s="127" t="str">
        <f>IFERROR(IF(AA450="","",IF(AA450&lt;=0.2,"Muy Baja",IF(AA450&lt;=0.4,"Baja",IF(AA450&lt;=0.6,"Media",IF(AA450&lt;=0.8,"Alta","Muy Alta"))))),"")</f>
        <v/>
      </c>
      <c r="AC450" s="125" t="str">
        <f>+AA450</f>
        <v/>
      </c>
      <c r="AD450" s="127" t="str">
        <f>IFERROR(IF(AE450="","",IF(AE450&lt;=0.2,"Leve",IF(AE450&lt;=0.4,"Menor",IF(AE450&lt;=0.6,"Moderado",IF(AE450&lt;=0.8,"Mayor","Catastrófico"))))),"")</f>
        <v/>
      </c>
      <c r="AE450" s="125" t="str">
        <f>IFERROR(IF(T450="Impacto",(P450-(+P450*W450)),IF(T450="Probabilidad",P450,"")),"")</f>
        <v/>
      </c>
      <c r="AF450" s="128" t="str">
        <f>IFERROR(IF(OR(AND(AB450="Muy Baja",AD450="Leve"),AND(AB450="Muy Baja",AD450="Menor"),AND(AB450="Baja",AD450="Leve")),"Bajo",IF(OR(AND(AB450="Muy baja",AD450="Moderado"),AND(AB450="Baja",AD450="Menor"),AND(AB450="Baja",AD450="Moderado"),AND(AB450="Media",AD450="Leve"),AND(AB450="Media",AD450="Menor"),AND(AB450="Media",AD450="Moderado"),AND(AB450="Alta",AD450="Leve"),AND(AB450="Alta",AD450="Menor")),"Moderado",IF(OR(AND(AB450="Muy Baja",AD450="Mayor"),AND(AB450="Baja",AD450="Mayor"),AND(AB450="Media",AD450="Mayor"),AND(AB450="Alta",AD450="Moderado"),AND(AB450="Alta",AD450="Mayor"),AND(AB450="Muy Alta",AD450="Leve"),AND(AB450="Muy Alta",AD450="Menor"),AND(AB450="Muy Alta",AD450="Moderado"),AND(AB450="Muy Alta",AD450="Mayor")),"Alto",IF(OR(AND(AB450="Muy Baja",AD450="Catastrófico"),AND(AB450="Baja",AD450="Catastrófico"),AND(AB450="Media",AD450="Catastrófico"),AND(AB450="Alta",AD450="Catastrófico"),AND(AB450="Muy Alta",AD450="Catastrófico")),"Extremo","")))),"")</f>
        <v/>
      </c>
      <c r="AG450" s="124"/>
      <c r="AH450" s="148"/>
      <c r="AI450" s="132"/>
      <c r="AJ450" s="132"/>
      <c r="AK450" s="132"/>
      <c r="AL450" s="132"/>
      <c r="AM450" s="132"/>
      <c r="AN450" s="132"/>
      <c r="AO450" s="257"/>
    </row>
    <row r="451" spans="1:41" hidden="1" x14ac:dyDescent="0.3">
      <c r="A451" s="297"/>
      <c r="B451" s="297"/>
      <c r="C451" s="245"/>
      <c r="D451" s="247"/>
      <c r="E451" s="249"/>
      <c r="F451" s="296"/>
      <c r="G451" s="257"/>
      <c r="H451" s="292"/>
      <c r="I451" s="257"/>
      <c r="J451" s="295"/>
      <c r="K451" s="261"/>
      <c r="L451" s="262"/>
      <c r="M451" s="263"/>
      <c r="N451" s="262">
        <f>IF(NOT(ISERROR(MATCH(M451,_xlfn.ANCHORARRAY(H459),0))),L461&amp;"Por favor no seleccionar los criterios de impacto",M451)</f>
        <v>0</v>
      </c>
      <c r="O451" s="261"/>
      <c r="P451" s="262"/>
      <c r="Q451" s="264"/>
      <c r="R451" s="119">
        <v>2</v>
      </c>
      <c r="S451" s="122"/>
      <c r="T451" s="123" t="str">
        <f>IF(OR(U451="Preventivo",U451="Detectivo"),"Probabilidad",IF(U451="Correctivo","Impacto",""))</f>
        <v/>
      </c>
      <c r="U451" s="124"/>
      <c r="V451" s="124"/>
      <c r="W451" s="125" t="str">
        <f>IF(AND(U451="Preventivo",V451="Automático"),"50%",IF(AND(U451="Preventivo",V451="Manual"),"40%",IF(AND(U451="Detectivo",V451="Automático"),"40%",IF(AND(U451="Detectivo",V451="Manual"),"30%",IF(AND(U451="Correctivo",V451="Automático"),"35%",IF(AND(U451="Correctivo",V451="Manual"),"25%",""))))))</f>
        <v/>
      </c>
      <c r="X451" s="124"/>
      <c r="Y451" s="124"/>
      <c r="Z451" s="124"/>
      <c r="AA451" s="126" t="str">
        <f>IFERROR(IF(AND(T450="Probabilidad",T451="Probabilidad"),(AC450-(+AC450*W451)),IF(T451="Probabilidad",(L450-(+L450*W451)),IF(T451="Impacto",AC450,""))),"")</f>
        <v/>
      </c>
      <c r="AB451" s="127" t="str">
        <f t="shared" ref="AB451:AB455" si="678">IFERROR(IF(AA451="","",IF(AA451&lt;=0.2,"Muy Baja",IF(AA451&lt;=0.4,"Baja",IF(AA451&lt;=0.6,"Media",IF(AA451&lt;=0.8,"Alta","Muy Alta"))))),"")</f>
        <v/>
      </c>
      <c r="AC451" s="125" t="str">
        <f t="shared" ref="AC451:AC455" si="679">+AA451</f>
        <v/>
      </c>
      <c r="AD451" s="127" t="str">
        <f t="shared" ref="AD451:AD455" si="680">IFERROR(IF(AE451="","",IF(AE451&lt;=0.2,"Leve",IF(AE451&lt;=0.4,"Menor",IF(AE451&lt;=0.6,"Moderado",IF(AE451&lt;=0.8,"Mayor","Catastrófico"))))),"")</f>
        <v/>
      </c>
      <c r="AE451" s="125" t="str">
        <f>IFERROR(IF(AND(T450="Impacto",T451="Impacto"),(AE444-(+AE444*W451)),IF(T451="Impacto",($P$72-(+$P$72*W451)),IF(T451="Probabilidad",AE444,""))),"")</f>
        <v/>
      </c>
      <c r="AF451" s="128" t="str">
        <f t="shared" ref="AF451:AF452" si="681">IFERROR(IF(OR(AND(AB451="Muy Baja",AD451="Leve"),AND(AB451="Muy Baja",AD451="Menor"),AND(AB451="Baja",AD451="Leve")),"Bajo",IF(OR(AND(AB451="Muy baja",AD451="Moderado"),AND(AB451="Baja",AD451="Menor"),AND(AB451="Baja",AD451="Moderado"),AND(AB451="Media",AD451="Leve"),AND(AB451="Media",AD451="Menor"),AND(AB451="Media",AD451="Moderado"),AND(AB451="Alta",AD451="Leve"),AND(AB451="Alta",AD451="Menor")),"Moderado",IF(OR(AND(AB451="Muy Baja",AD451="Mayor"),AND(AB451="Baja",AD451="Mayor"),AND(AB451="Media",AD451="Mayor"),AND(AB451="Alta",AD451="Moderado"),AND(AB451="Alta",AD451="Mayor"),AND(AB451="Muy Alta",AD451="Leve"),AND(AB451="Muy Alta",AD451="Menor"),AND(AB451="Muy Alta",AD451="Moderado"),AND(AB451="Muy Alta",AD451="Mayor")),"Alto",IF(OR(AND(AB451="Muy Baja",AD451="Catastrófico"),AND(AB451="Baja",AD451="Catastrófico"),AND(AB451="Media",AD451="Catastrófico"),AND(AB451="Alta",AD451="Catastrófico"),AND(AB451="Muy Alta",AD451="Catastrófico")),"Extremo","")))),"")</f>
        <v/>
      </c>
      <c r="AG451" s="124"/>
      <c r="AH451" s="148"/>
      <c r="AI451" s="132"/>
      <c r="AJ451" s="132"/>
      <c r="AK451" s="132"/>
      <c r="AL451" s="132"/>
      <c r="AM451" s="132"/>
      <c r="AN451" s="132"/>
      <c r="AO451" s="257"/>
    </row>
    <row r="452" spans="1:41" hidden="1" x14ac:dyDescent="0.3">
      <c r="A452" s="297"/>
      <c r="B452" s="297"/>
      <c r="C452" s="245"/>
      <c r="D452" s="247"/>
      <c r="E452" s="249"/>
      <c r="F452" s="296"/>
      <c r="G452" s="257"/>
      <c r="H452" s="292"/>
      <c r="I452" s="257"/>
      <c r="J452" s="295"/>
      <c r="K452" s="261"/>
      <c r="L452" s="262"/>
      <c r="M452" s="263"/>
      <c r="N452" s="262">
        <f>IF(NOT(ISERROR(MATCH(M452,_xlfn.ANCHORARRAY(H460),0))),L462&amp;"Por favor no seleccionar los criterios de impacto",M452)</f>
        <v>0</v>
      </c>
      <c r="O452" s="261"/>
      <c r="P452" s="262"/>
      <c r="Q452" s="264"/>
      <c r="R452" s="119">
        <v>3</v>
      </c>
      <c r="S452" s="130"/>
      <c r="T452" s="123" t="str">
        <f>IF(OR(U452="Preventivo",U452="Detectivo"),"Probabilidad",IF(U452="Correctivo","Impacto",""))</f>
        <v/>
      </c>
      <c r="U452" s="124"/>
      <c r="V452" s="124"/>
      <c r="W452" s="125" t="str">
        <f t="shared" ref="W452:W455" si="682">IF(AND(U452="Preventivo",V452="Automático"),"50%",IF(AND(U452="Preventivo",V452="Manual"),"40%",IF(AND(U452="Detectivo",V452="Automático"),"40%",IF(AND(U452="Detectivo",V452="Manual"),"30%",IF(AND(U452="Correctivo",V452="Automático"),"35%",IF(AND(U452="Correctivo",V452="Manual"),"25%",""))))))</f>
        <v/>
      </c>
      <c r="X452" s="124"/>
      <c r="Y452" s="124"/>
      <c r="Z452" s="124"/>
      <c r="AA452" s="126" t="str">
        <f>IFERROR(IF(AND(T451="Probabilidad",T452="Probabilidad"),(AC451-(+AC451*W452)),IF(AND(T451="Impacto",T452="Probabilidad"),(AC450-(+AC450*W452)),IF(T452="Impacto",AC451,""))),"")</f>
        <v/>
      </c>
      <c r="AB452" s="127" t="str">
        <f t="shared" si="678"/>
        <v/>
      </c>
      <c r="AC452" s="125" t="str">
        <f t="shared" si="679"/>
        <v/>
      </c>
      <c r="AD452" s="127" t="str">
        <f t="shared" si="680"/>
        <v/>
      </c>
      <c r="AE452" s="125" t="str">
        <f>IFERROR(IF(AND(T451="Impacto",T452="Impacto"),(AE451-(+AE451*W452)),IF(AND(T451="Probabilidad",T452="Impacto"),(AE450-(+AE450*W452)),IF(T452="Probabilidad",AE451,""))),"")</f>
        <v/>
      </c>
      <c r="AF452" s="128" t="str">
        <f t="shared" si="681"/>
        <v/>
      </c>
      <c r="AG452" s="124"/>
      <c r="AH452" s="148"/>
      <c r="AI452" s="132"/>
      <c r="AJ452" s="132"/>
      <c r="AK452" s="132"/>
      <c r="AL452" s="132"/>
      <c r="AM452" s="132"/>
      <c r="AN452" s="132"/>
      <c r="AO452" s="257"/>
    </row>
    <row r="453" spans="1:41" hidden="1" x14ac:dyDescent="0.3">
      <c r="A453" s="297"/>
      <c r="B453" s="297"/>
      <c r="C453" s="245"/>
      <c r="D453" s="247"/>
      <c r="E453" s="249"/>
      <c r="F453" s="296"/>
      <c r="G453" s="257"/>
      <c r="H453" s="292"/>
      <c r="I453" s="257"/>
      <c r="J453" s="295"/>
      <c r="K453" s="261"/>
      <c r="L453" s="262"/>
      <c r="M453" s="263"/>
      <c r="N453" s="262">
        <f>IF(NOT(ISERROR(MATCH(M453,_xlfn.ANCHORARRAY(H461),0))),L463&amp;"Por favor no seleccionar los criterios de impacto",M453)</f>
        <v>0</v>
      </c>
      <c r="O453" s="261"/>
      <c r="P453" s="262"/>
      <c r="Q453" s="264"/>
      <c r="R453" s="119">
        <v>4</v>
      </c>
      <c r="S453" s="122"/>
      <c r="T453" s="123" t="str">
        <f t="shared" ref="T453:T455" si="683">IF(OR(U453="Preventivo",U453="Detectivo"),"Probabilidad",IF(U453="Correctivo","Impacto",""))</f>
        <v/>
      </c>
      <c r="U453" s="124"/>
      <c r="V453" s="124"/>
      <c r="W453" s="125" t="str">
        <f t="shared" si="682"/>
        <v/>
      </c>
      <c r="X453" s="124"/>
      <c r="Y453" s="124"/>
      <c r="Z453" s="124"/>
      <c r="AA453" s="126" t="str">
        <f t="shared" ref="AA453:AA455" si="684">IFERROR(IF(AND(T452="Probabilidad",T453="Probabilidad"),(AC452-(+AC452*W453)),IF(AND(T452="Impacto",T453="Probabilidad"),(AC451-(+AC451*W453)),IF(T453="Impacto",AC452,""))),"")</f>
        <v/>
      </c>
      <c r="AB453" s="127" t="str">
        <f t="shared" si="678"/>
        <v/>
      </c>
      <c r="AC453" s="125" t="str">
        <f t="shared" si="679"/>
        <v/>
      </c>
      <c r="AD453" s="127" t="str">
        <f t="shared" si="680"/>
        <v/>
      </c>
      <c r="AE453" s="125" t="str">
        <f t="shared" ref="AE453:AE455" si="685">IFERROR(IF(AND(T452="Impacto",T453="Impacto"),(AE452-(+AE452*W453)),IF(AND(T452="Probabilidad",T453="Impacto"),(AE451-(+AE451*W453)),IF(T453="Probabilidad",AE452,""))),"")</f>
        <v/>
      </c>
      <c r="AF453" s="128" t="str">
        <f>IFERROR(IF(OR(AND(AB453="Muy Baja",AD453="Leve"),AND(AB453="Muy Baja",AD453="Menor"),AND(AB453="Baja",AD453="Leve")),"Bajo",IF(OR(AND(AB453="Muy baja",AD453="Moderado"),AND(AB453="Baja",AD453="Menor"),AND(AB453="Baja",AD453="Moderado"),AND(AB453="Media",AD453="Leve"),AND(AB453="Media",AD453="Menor"),AND(AB453="Media",AD453="Moderado"),AND(AB453="Alta",AD453="Leve"),AND(AB453="Alta",AD453="Menor")),"Moderado",IF(OR(AND(AB453="Muy Baja",AD453="Mayor"),AND(AB453="Baja",AD453="Mayor"),AND(AB453="Media",AD453="Mayor"),AND(AB453="Alta",AD453="Moderado"),AND(AB453="Alta",AD453="Mayor"),AND(AB453="Muy Alta",AD453="Leve"),AND(AB453="Muy Alta",AD453="Menor"),AND(AB453="Muy Alta",AD453="Moderado"),AND(AB453="Muy Alta",AD453="Mayor")),"Alto",IF(OR(AND(AB453="Muy Baja",AD453="Catastrófico"),AND(AB453="Baja",AD453="Catastrófico"),AND(AB453="Media",AD453="Catastrófico"),AND(AB453="Alta",AD453="Catastrófico"),AND(AB453="Muy Alta",AD453="Catastrófico")),"Extremo","")))),"")</f>
        <v/>
      </c>
      <c r="AG453" s="124"/>
      <c r="AH453" s="148"/>
      <c r="AI453" s="132"/>
      <c r="AJ453" s="132"/>
      <c r="AK453" s="132"/>
      <c r="AL453" s="132"/>
      <c r="AM453" s="132"/>
      <c r="AN453" s="132"/>
      <c r="AO453" s="257"/>
    </row>
    <row r="454" spans="1:41" hidden="1" x14ac:dyDescent="0.3">
      <c r="A454" s="297"/>
      <c r="B454" s="297"/>
      <c r="C454" s="245"/>
      <c r="D454" s="247"/>
      <c r="E454" s="249"/>
      <c r="F454" s="296"/>
      <c r="G454" s="257"/>
      <c r="H454" s="292"/>
      <c r="I454" s="257"/>
      <c r="J454" s="295"/>
      <c r="K454" s="261"/>
      <c r="L454" s="262"/>
      <c r="M454" s="263"/>
      <c r="N454" s="262">
        <f>IF(NOT(ISERROR(MATCH(M454,_xlfn.ANCHORARRAY(H462),0))),L464&amp;"Por favor no seleccionar los criterios de impacto",M454)</f>
        <v>0</v>
      </c>
      <c r="O454" s="261"/>
      <c r="P454" s="262"/>
      <c r="Q454" s="264"/>
      <c r="R454" s="119">
        <v>5</v>
      </c>
      <c r="S454" s="122"/>
      <c r="T454" s="123" t="str">
        <f t="shared" si="683"/>
        <v/>
      </c>
      <c r="U454" s="124"/>
      <c r="V454" s="124"/>
      <c r="W454" s="125" t="str">
        <f t="shared" si="682"/>
        <v/>
      </c>
      <c r="X454" s="124"/>
      <c r="Y454" s="124"/>
      <c r="Z454" s="124"/>
      <c r="AA454" s="126" t="str">
        <f t="shared" si="684"/>
        <v/>
      </c>
      <c r="AB454" s="127" t="str">
        <f t="shared" si="678"/>
        <v/>
      </c>
      <c r="AC454" s="125" t="str">
        <f t="shared" si="679"/>
        <v/>
      </c>
      <c r="AD454" s="127" t="str">
        <f t="shared" si="680"/>
        <v/>
      </c>
      <c r="AE454" s="125" t="str">
        <f t="shared" si="685"/>
        <v/>
      </c>
      <c r="AF454" s="128" t="str">
        <f t="shared" ref="AF454:AF455" si="686">IFERROR(IF(OR(AND(AB454="Muy Baja",AD454="Leve"),AND(AB454="Muy Baja",AD454="Menor"),AND(AB454="Baja",AD454="Leve")),"Bajo",IF(OR(AND(AB454="Muy baja",AD454="Moderado"),AND(AB454="Baja",AD454="Menor"),AND(AB454="Baja",AD454="Moderado"),AND(AB454="Media",AD454="Leve"),AND(AB454="Media",AD454="Menor"),AND(AB454="Media",AD454="Moderado"),AND(AB454="Alta",AD454="Leve"),AND(AB454="Alta",AD454="Menor")),"Moderado",IF(OR(AND(AB454="Muy Baja",AD454="Mayor"),AND(AB454="Baja",AD454="Mayor"),AND(AB454="Media",AD454="Mayor"),AND(AB454="Alta",AD454="Moderado"),AND(AB454="Alta",AD454="Mayor"),AND(AB454="Muy Alta",AD454="Leve"),AND(AB454="Muy Alta",AD454="Menor"),AND(AB454="Muy Alta",AD454="Moderado"),AND(AB454="Muy Alta",AD454="Mayor")),"Alto",IF(OR(AND(AB454="Muy Baja",AD454="Catastrófico"),AND(AB454="Baja",AD454="Catastrófico"),AND(AB454="Media",AD454="Catastrófico"),AND(AB454="Alta",AD454="Catastrófico"),AND(AB454="Muy Alta",AD454="Catastrófico")),"Extremo","")))),"")</f>
        <v/>
      </c>
      <c r="AG454" s="124"/>
      <c r="AH454" s="148"/>
      <c r="AI454" s="132"/>
      <c r="AJ454" s="132"/>
      <c r="AK454" s="132"/>
      <c r="AL454" s="132"/>
      <c r="AM454" s="132"/>
      <c r="AN454" s="132"/>
      <c r="AO454" s="257"/>
    </row>
    <row r="455" spans="1:41" hidden="1" x14ac:dyDescent="0.3">
      <c r="A455" s="297"/>
      <c r="B455" s="297"/>
      <c r="C455" s="246"/>
      <c r="D455" s="247"/>
      <c r="E455" s="250"/>
      <c r="F455" s="296"/>
      <c r="G455" s="257"/>
      <c r="H455" s="292"/>
      <c r="I455" s="257"/>
      <c r="J455" s="295"/>
      <c r="K455" s="261"/>
      <c r="L455" s="262"/>
      <c r="M455" s="263"/>
      <c r="N455" s="262">
        <f>IF(NOT(ISERROR(MATCH(M455,_xlfn.ANCHORARRAY(H463),0))),L465&amp;"Por favor no seleccionar los criterios de impacto",M455)</f>
        <v>0</v>
      </c>
      <c r="O455" s="261"/>
      <c r="P455" s="262"/>
      <c r="Q455" s="264"/>
      <c r="R455" s="119">
        <v>6</v>
      </c>
      <c r="S455" s="122"/>
      <c r="T455" s="123" t="str">
        <f t="shared" si="683"/>
        <v/>
      </c>
      <c r="U455" s="124"/>
      <c r="V455" s="124"/>
      <c r="W455" s="125" t="str">
        <f t="shared" si="682"/>
        <v/>
      </c>
      <c r="X455" s="124"/>
      <c r="Y455" s="124"/>
      <c r="Z455" s="124"/>
      <c r="AA455" s="126" t="str">
        <f t="shared" si="684"/>
        <v/>
      </c>
      <c r="AB455" s="127" t="str">
        <f t="shared" si="678"/>
        <v/>
      </c>
      <c r="AC455" s="125" t="str">
        <f t="shared" si="679"/>
        <v/>
      </c>
      <c r="AD455" s="127" t="str">
        <f t="shared" si="680"/>
        <v/>
      </c>
      <c r="AE455" s="125" t="str">
        <f t="shared" si="685"/>
        <v/>
      </c>
      <c r="AF455" s="128" t="str">
        <f t="shared" si="686"/>
        <v/>
      </c>
      <c r="AG455" s="124"/>
      <c r="AH455" s="148"/>
      <c r="AI455" s="132"/>
      <c r="AJ455" s="132"/>
      <c r="AK455" s="132"/>
      <c r="AL455" s="132"/>
      <c r="AM455" s="132"/>
      <c r="AN455" s="132"/>
      <c r="AO455" s="257"/>
    </row>
    <row r="456" spans="1:41" hidden="1" x14ac:dyDescent="0.3">
      <c r="A456" s="297"/>
      <c r="B456" s="297"/>
      <c r="C456" s="244">
        <v>105</v>
      </c>
      <c r="D456" s="247"/>
      <c r="E456" s="248"/>
      <c r="F456" s="296"/>
      <c r="G456" s="257"/>
      <c r="H456" s="292"/>
      <c r="I456" s="257"/>
      <c r="J456" s="295"/>
      <c r="K456" s="261" t="str">
        <f t="shared" ref="K456" si="687">IF(J456&lt;=0,"",IF(J456&lt;=2,"Muy Baja",IF(J456&lt;=24,"Baja",IF(J456&lt;=500,"Media",IF(J456&lt;=5000,"Alta","Muy Alta")))))</f>
        <v/>
      </c>
      <c r="L456" s="262" t="str">
        <f>IF(K456="","",IF(K456="Muy Baja",0.2,IF(K456="Baja",0.4,IF(K456="Media",0.6,IF(K456="Alta",0.8,IF(K456="Muy Alta",1,))))))</f>
        <v/>
      </c>
      <c r="M456" s="263"/>
      <c r="N456" s="262">
        <f>IF(NOT(ISERROR(MATCH(M456,'Tabla Impacto'!$B$221:$B$223,0))),'Tabla Impacto'!$F$223&amp;"Por favor no seleccionar los criterios de impacto(Afectación Económica o presupuestal y Pérdida Reputacional)",M456)</f>
        <v>0</v>
      </c>
      <c r="O456" s="261" t="str">
        <f>IF(OR(N456='Tabla Impacto'!$C$11,N456='Tabla Impacto'!$D$11),"Leve",IF(OR(N456='Tabla Impacto'!$C$12,N456='Tabla Impacto'!$D$12),"Menor",IF(OR(N456='Tabla Impacto'!$C$13,N456='Tabla Impacto'!$D$13),"Moderado",IF(OR(N456='Tabla Impacto'!$C$14,N456='Tabla Impacto'!$D$14),"Mayor",IF(OR(N456='Tabla Impacto'!$C$15,N456='Tabla Impacto'!$D$15),"Catastrófico","")))))</f>
        <v/>
      </c>
      <c r="P456" s="262" t="str">
        <f>IF(O456="","",IF(O456="Leve",0.2,IF(O456="Menor",0.4,IF(O456="Moderado",0.6,IF(O456="Mayor",0.8,IF(O456="Catastrófico",1,))))))</f>
        <v/>
      </c>
      <c r="Q456" s="264" t="str">
        <f>IF(OR(AND(K456="Muy Baja",O456="Leve"),AND(K456="Muy Baja",O456="Menor"),AND(K456="Baja",O456="Leve")),"Bajo",IF(OR(AND(K456="Muy baja",O456="Moderado"),AND(K456="Baja",O456="Menor"),AND(K456="Baja",O456="Moderado"),AND(K456="Media",O456="Leve"),AND(K456="Media",O456="Menor"),AND(K456="Media",O456="Moderado"),AND(K456="Alta",O456="Leve"),AND(K456="Alta",O456="Menor")),"Moderado",IF(OR(AND(K456="Muy Baja",O456="Mayor"),AND(K456="Baja",O456="Mayor"),AND(K456="Media",O456="Mayor"),AND(K456="Alta",O456="Moderado"),AND(K456="Alta",O456="Mayor"),AND(K456="Muy Alta",O456="Leve"),AND(K456="Muy Alta",O456="Menor"),AND(K456="Muy Alta",O456="Moderado"),AND(K456="Muy Alta",O456="Mayor")),"Alto",IF(OR(AND(K456="Muy Baja",O456="Catastrófico"),AND(K456="Baja",O456="Catastrófico"),AND(K456="Media",O456="Catastrófico"),AND(K456="Alta",O456="Catastrófico"),AND(K456="Muy Alta",O456="Catastrófico")),"Extremo",""))))</f>
        <v/>
      </c>
      <c r="R456" s="119">
        <v>1</v>
      </c>
      <c r="S456" s="122"/>
      <c r="T456" s="123" t="str">
        <f>IF(OR(U456="Preventivo",U456="Detectivo"),"Probabilidad",IF(U456="Correctivo","Impacto",""))</f>
        <v/>
      </c>
      <c r="U456" s="124"/>
      <c r="V456" s="124"/>
      <c r="W456" s="125" t="str">
        <f>IF(AND(U456="Preventivo",V456="Automático"),"50%",IF(AND(U456="Preventivo",V456="Manual"),"40%",IF(AND(U456="Detectivo",V456="Automático"),"40%",IF(AND(U456="Detectivo",V456="Manual"),"30%",IF(AND(U456="Correctivo",V456="Automático"),"35%",IF(AND(U456="Correctivo",V456="Manual"),"25%",""))))))</f>
        <v/>
      </c>
      <c r="X456" s="124"/>
      <c r="Y456" s="124"/>
      <c r="Z456" s="124"/>
      <c r="AA456" s="126" t="str">
        <f>IFERROR(IF(T456="Probabilidad",(L456-(+L456*W456)),IF(T456="Impacto",L456,"")),"")</f>
        <v/>
      </c>
      <c r="AB456" s="127" t="str">
        <f>IFERROR(IF(AA456="","",IF(AA456&lt;=0.2,"Muy Baja",IF(AA456&lt;=0.4,"Baja",IF(AA456&lt;=0.6,"Media",IF(AA456&lt;=0.8,"Alta","Muy Alta"))))),"")</f>
        <v/>
      </c>
      <c r="AC456" s="125" t="str">
        <f>+AA456</f>
        <v/>
      </c>
      <c r="AD456" s="127" t="str">
        <f>IFERROR(IF(AE456="","",IF(AE456&lt;=0.2,"Leve",IF(AE456&lt;=0.4,"Menor",IF(AE456&lt;=0.6,"Moderado",IF(AE456&lt;=0.8,"Mayor","Catastrófico"))))),"")</f>
        <v/>
      </c>
      <c r="AE456" s="125" t="str">
        <f>IFERROR(IF(T456="Impacto",(P456-(+P456*W456)),IF(T456="Probabilidad",P456,"")),"")</f>
        <v/>
      </c>
      <c r="AF456" s="128" t="str">
        <f>IFERROR(IF(OR(AND(AB456="Muy Baja",AD456="Leve"),AND(AB456="Muy Baja",AD456="Menor"),AND(AB456="Baja",AD456="Leve")),"Bajo",IF(OR(AND(AB456="Muy baja",AD456="Moderado"),AND(AB456="Baja",AD456="Menor"),AND(AB456="Baja",AD456="Moderado"),AND(AB456="Media",AD456="Leve"),AND(AB456="Media",AD456="Menor"),AND(AB456="Media",AD456="Moderado"),AND(AB456="Alta",AD456="Leve"),AND(AB456="Alta",AD456="Menor")),"Moderado",IF(OR(AND(AB456="Muy Baja",AD456="Mayor"),AND(AB456="Baja",AD456="Mayor"),AND(AB456="Media",AD456="Mayor"),AND(AB456="Alta",AD456="Moderado"),AND(AB456="Alta",AD456="Mayor"),AND(AB456="Muy Alta",AD456="Leve"),AND(AB456="Muy Alta",AD456="Menor"),AND(AB456="Muy Alta",AD456="Moderado"),AND(AB456="Muy Alta",AD456="Mayor")),"Alto",IF(OR(AND(AB456="Muy Baja",AD456="Catastrófico"),AND(AB456="Baja",AD456="Catastrófico"),AND(AB456="Media",AD456="Catastrófico"),AND(AB456="Alta",AD456="Catastrófico"),AND(AB456="Muy Alta",AD456="Catastrófico")),"Extremo","")))),"")</f>
        <v/>
      </c>
      <c r="AG456" s="124"/>
      <c r="AH456" s="148"/>
      <c r="AI456" s="132"/>
      <c r="AJ456" s="132"/>
      <c r="AK456" s="132"/>
      <c r="AL456" s="132"/>
      <c r="AM456" s="132"/>
      <c r="AN456" s="132"/>
      <c r="AO456" s="257"/>
    </row>
    <row r="457" spans="1:41" hidden="1" x14ac:dyDescent="0.3">
      <c r="A457" s="297"/>
      <c r="B457" s="297"/>
      <c r="C457" s="245"/>
      <c r="D457" s="247"/>
      <c r="E457" s="249"/>
      <c r="F457" s="296"/>
      <c r="G457" s="257"/>
      <c r="H457" s="292"/>
      <c r="I457" s="257"/>
      <c r="J457" s="295"/>
      <c r="K457" s="261"/>
      <c r="L457" s="262"/>
      <c r="M457" s="263"/>
      <c r="N457" s="262">
        <f>IF(NOT(ISERROR(MATCH(M457,_xlfn.ANCHORARRAY(H465),0))),L467&amp;"Por favor no seleccionar los criterios de impacto",M457)</f>
        <v>0</v>
      </c>
      <c r="O457" s="261"/>
      <c r="P457" s="262"/>
      <c r="Q457" s="264"/>
      <c r="R457" s="119">
        <v>2</v>
      </c>
      <c r="S457" s="122"/>
      <c r="T457" s="123" t="str">
        <f>IF(OR(U457="Preventivo",U457="Detectivo"),"Probabilidad",IF(U457="Correctivo","Impacto",""))</f>
        <v/>
      </c>
      <c r="U457" s="124"/>
      <c r="V457" s="124"/>
      <c r="W457" s="125" t="str">
        <f>IF(AND(U457="Preventivo",V457="Automático"),"50%",IF(AND(U457="Preventivo",V457="Manual"),"40%",IF(AND(U457="Detectivo",V457="Automático"),"40%",IF(AND(U457="Detectivo",V457="Manual"),"30%",IF(AND(U457="Correctivo",V457="Automático"),"35%",IF(AND(U457="Correctivo",V457="Manual"),"25%",""))))))</f>
        <v/>
      </c>
      <c r="X457" s="124"/>
      <c r="Y457" s="124"/>
      <c r="Z457" s="124"/>
      <c r="AA457" s="126" t="str">
        <f>IFERROR(IF(AND(T456="Probabilidad",T457="Probabilidad"),(AC456-(+AC456*W457)),IF(T457="Probabilidad",(L456-(+L456*W457)),IF(T457="Impacto",AC456,""))),"")</f>
        <v/>
      </c>
      <c r="AB457" s="127" t="str">
        <f t="shared" ref="AB457:AB461" si="688">IFERROR(IF(AA457="","",IF(AA457&lt;=0.2,"Muy Baja",IF(AA457&lt;=0.4,"Baja",IF(AA457&lt;=0.6,"Media",IF(AA457&lt;=0.8,"Alta","Muy Alta"))))),"")</f>
        <v/>
      </c>
      <c r="AC457" s="125" t="str">
        <f t="shared" ref="AC457:AC461" si="689">+AA457</f>
        <v/>
      </c>
      <c r="AD457" s="127" t="str">
        <f t="shared" ref="AD457:AD461" si="690">IFERROR(IF(AE457="","",IF(AE457&lt;=0.2,"Leve",IF(AE457&lt;=0.4,"Menor",IF(AE457&lt;=0.6,"Moderado",IF(AE457&lt;=0.8,"Mayor","Catastrófico"))))),"")</f>
        <v/>
      </c>
      <c r="AE457" s="125" t="str">
        <f>IFERROR(IF(AND(T456="Impacto",T457="Impacto"),(AE450-(+AE450*W457)),IF(T457="Impacto",($P$72-(+$P$72*W457)),IF(T457="Probabilidad",AE450,""))),"")</f>
        <v/>
      </c>
      <c r="AF457" s="128" t="str">
        <f t="shared" ref="AF457:AF458" si="691">IFERROR(IF(OR(AND(AB457="Muy Baja",AD457="Leve"),AND(AB457="Muy Baja",AD457="Menor"),AND(AB457="Baja",AD457="Leve")),"Bajo",IF(OR(AND(AB457="Muy baja",AD457="Moderado"),AND(AB457="Baja",AD457="Menor"),AND(AB457="Baja",AD457="Moderado"),AND(AB457="Media",AD457="Leve"),AND(AB457="Media",AD457="Menor"),AND(AB457="Media",AD457="Moderado"),AND(AB457="Alta",AD457="Leve"),AND(AB457="Alta",AD457="Menor")),"Moderado",IF(OR(AND(AB457="Muy Baja",AD457="Mayor"),AND(AB457="Baja",AD457="Mayor"),AND(AB457="Media",AD457="Mayor"),AND(AB457="Alta",AD457="Moderado"),AND(AB457="Alta",AD457="Mayor"),AND(AB457="Muy Alta",AD457="Leve"),AND(AB457="Muy Alta",AD457="Menor"),AND(AB457="Muy Alta",AD457="Moderado"),AND(AB457="Muy Alta",AD457="Mayor")),"Alto",IF(OR(AND(AB457="Muy Baja",AD457="Catastrófico"),AND(AB457="Baja",AD457="Catastrófico"),AND(AB457="Media",AD457="Catastrófico"),AND(AB457="Alta",AD457="Catastrófico"),AND(AB457="Muy Alta",AD457="Catastrófico")),"Extremo","")))),"")</f>
        <v/>
      </c>
      <c r="AG457" s="124"/>
      <c r="AH457" s="148"/>
      <c r="AI457" s="132"/>
      <c r="AJ457" s="132"/>
      <c r="AK457" s="132"/>
      <c r="AL457" s="132"/>
      <c r="AM457" s="132"/>
      <c r="AN457" s="132"/>
      <c r="AO457" s="257"/>
    </row>
    <row r="458" spans="1:41" hidden="1" x14ac:dyDescent="0.3">
      <c r="A458" s="297"/>
      <c r="B458" s="297"/>
      <c r="C458" s="245"/>
      <c r="D458" s="247"/>
      <c r="E458" s="249"/>
      <c r="F458" s="296"/>
      <c r="G458" s="257"/>
      <c r="H458" s="292"/>
      <c r="I458" s="257"/>
      <c r="J458" s="295"/>
      <c r="K458" s="261"/>
      <c r="L458" s="262"/>
      <c r="M458" s="263"/>
      <c r="N458" s="262">
        <f>IF(NOT(ISERROR(MATCH(M458,_xlfn.ANCHORARRAY(H466),0))),L468&amp;"Por favor no seleccionar los criterios de impacto",M458)</f>
        <v>0</v>
      </c>
      <c r="O458" s="261"/>
      <c r="P458" s="262"/>
      <c r="Q458" s="264"/>
      <c r="R458" s="119">
        <v>3</v>
      </c>
      <c r="S458" s="130"/>
      <c r="T458" s="123" t="str">
        <f>IF(OR(U458="Preventivo",U458="Detectivo"),"Probabilidad",IF(U458="Correctivo","Impacto",""))</f>
        <v/>
      </c>
      <c r="U458" s="124"/>
      <c r="V458" s="124"/>
      <c r="W458" s="125" t="str">
        <f t="shared" ref="W458:W461" si="692">IF(AND(U458="Preventivo",V458="Automático"),"50%",IF(AND(U458="Preventivo",V458="Manual"),"40%",IF(AND(U458="Detectivo",V458="Automático"),"40%",IF(AND(U458="Detectivo",V458="Manual"),"30%",IF(AND(U458="Correctivo",V458="Automático"),"35%",IF(AND(U458="Correctivo",V458="Manual"),"25%",""))))))</f>
        <v/>
      </c>
      <c r="X458" s="124"/>
      <c r="Y458" s="124"/>
      <c r="Z458" s="124"/>
      <c r="AA458" s="126" t="str">
        <f>IFERROR(IF(AND(T457="Probabilidad",T458="Probabilidad"),(AC457-(+AC457*W458)),IF(AND(T457="Impacto",T458="Probabilidad"),(AC456-(+AC456*W458)),IF(T458="Impacto",AC457,""))),"")</f>
        <v/>
      </c>
      <c r="AB458" s="127" t="str">
        <f t="shared" si="688"/>
        <v/>
      </c>
      <c r="AC458" s="125" t="str">
        <f t="shared" si="689"/>
        <v/>
      </c>
      <c r="AD458" s="127" t="str">
        <f t="shared" si="690"/>
        <v/>
      </c>
      <c r="AE458" s="125" t="str">
        <f>IFERROR(IF(AND(T457="Impacto",T458="Impacto"),(AE457-(+AE457*W458)),IF(AND(T457="Probabilidad",T458="Impacto"),(AE456-(+AE456*W458)),IF(T458="Probabilidad",AE457,""))),"")</f>
        <v/>
      </c>
      <c r="AF458" s="128" t="str">
        <f t="shared" si="691"/>
        <v/>
      </c>
      <c r="AG458" s="124"/>
      <c r="AH458" s="148"/>
      <c r="AI458" s="132"/>
      <c r="AJ458" s="132"/>
      <c r="AK458" s="132"/>
      <c r="AL458" s="132"/>
      <c r="AM458" s="132"/>
      <c r="AN458" s="132"/>
      <c r="AO458" s="257"/>
    </row>
    <row r="459" spans="1:41" hidden="1" x14ac:dyDescent="0.3">
      <c r="A459" s="297"/>
      <c r="B459" s="297"/>
      <c r="C459" s="245"/>
      <c r="D459" s="247"/>
      <c r="E459" s="249"/>
      <c r="F459" s="296"/>
      <c r="G459" s="257"/>
      <c r="H459" s="292"/>
      <c r="I459" s="257"/>
      <c r="J459" s="295"/>
      <c r="K459" s="261"/>
      <c r="L459" s="262"/>
      <c r="M459" s="263"/>
      <c r="N459" s="262">
        <f>IF(NOT(ISERROR(MATCH(M459,_xlfn.ANCHORARRAY(H467),0))),L469&amp;"Por favor no seleccionar los criterios de impacto",M459)</f>
        <v>0</v>
      </c>
      <c r="O459" s="261"/>
      <c r="P459" s="262"/>
      <c r="Q459" s="264"/>
      <c r="R459" s="119">
        <v>4</v>
      </c>
      <c r="S459" s="122"/>
      <c r="T459" s="123" t="str">
        <f t="shared" ref="T459:T461" si="693">IF(OR(U459="Preventivo",U459="Detectivo"),"Probabilidad",IF(U459="Correctivo","Impacto",""))</f>
        <v/>
      </c>
      <c r="U459" s="124"/>
      <c r="V459" s="124"/>
      <c r="W459" s="125" t="str">
        <f t="shared" si="692"/>
        <v/>
      </c>
      <c r="X459" s="124"/>
      <c r="Y459" s="124"/>
      <c r="Z459" s="124"/>
      <c r="AA459" s="126" t="str">
        <f t="shared" ref="AA459:AA461" si="694">IFERROR(IF(AND(T458="Probabilidad",T459="Probabilidad"),(AC458-(+AC458*W459)),IF(AND(T458="Impacto",T459="Probabilidad"),(AC457-(+AC457*W459)),IF(T459="Impacto",AC458,""))),"")</f>
        <v/>
      </c>
      <c r="AB459" s="127" t="str">
        <f t="shared" si="688"/>
        <v/>
      </c>
      <c r="AC459" s="125" t="str">
        <f t="shared" si="689"/>
        <v/>
      </c>
      <c r="AD459" s="127" t="str">
        <f t="shared" si="690"/>
        <v/>
      </c>
      <c r="AE459" s="125" t="str">
        <f t="shared" ref="AE459:AE461" si="695">IFERROR(IF(AND(T458="Impacto",T459="Impacto"),(AE458-(+AE458*W459)),IF(AND(T458="Probabilidad",T459="Impacto"),(AE457-(+AE457*W459)),IF(T459="Probabilidad",AE458,""))),"")</f>
        <v/>
      </c>
      <c r="AF459" s="128" t="str">
        <f>IFERROR(IF(OR(AND(AB459="Muy Baja",AD459="Leve"),AND(AB459="Muy Baja",AD459="Menor"),AND(AB459="Baja",AD459="Leve")),"Bajo",IF(OR(AND(AB459="Muy baja",AD459="Moderado"),AND(AB459="Baja",AD459="Menor"),AND(AB459="Baja",AD459="Moderado"),AND(AB459="Media",AD459="Leve"),AND(AB459="Media",AD459="Menor"),AND(AB459="Media",AD459="Moderado"),AND(AB459="Alta",AD459="Leve"),AND(AB459="Alta",AD459="Menor")),"Moderado",IF(OR(AND(AB459="Muy Baja",AD459="Mayor"),AND(AB459="Baja",AD459="Mayor"),AND(AB459="Media",AD459="Mayor"),AND(AB459="Alta",AD459="Moderado"),AND(AB459="Alta",AD459="Mayor"),AND(AB459="Muy Alta",AD459="Leve"),AND(AB459="Muy Alta",AD459="Menor"),AND(AB459="Muy Alta",AD459="Moderado"),AND(AB459="Muy Alta",AD459="Mayor")),"Alto",IF(OR(AND(AB459="Muy Baja",AD459="Catastrófico"),AND(AB459="Baja",AD459="Catastrófico"),AND(AB459="Media",AD459="Catastrófico"),AND(AB459="Alta",AD459="Catastrófico"),AND(AB459="Muy Alta",AD459="Catastrófico")),"Extremo","")))),"")</f>
        <v/>
      </c>
      <c r="AG459" s="124"/>
      <c r="AH459" s="148"/>
      <c r="AI459" s="132"/>
      <c r="AJ459" s="132"/>
      <c r="AK459" s="132"/>
      <c r="AL459" s="132"/>
      <c r="AM459" s="132"/>
      <c r="AN459" s="132"/>
      <c r="AO459" s="257"/>
    </row>
    <row r="460" spans="1:41" hidden="1" x14ac:dyDescent="0.3">
      <c r="A460" s="297"/>
      <c r="B460" s="297"/>
      <c r="C460" s="245"/>
      <c r="D460" s="247"/>
      <c r="E460" s="249"/>
      <c r="F460" s="296"/>
      <c r="G460" s="257"/>
      <c r="H460" s="292"/>
      <c r="I460" s="257"/>
      <c r="J460" s="295"/>
      <c r="K460" s="261"/>
      <c r="L460" s="262"/>
      <c r="M460" s="263"/>
      <c r="N460" s="262">
        <f>IF(NOT(ISERROR(MATCH(M460,_xlfn.ANCHORARRAY(H468),0))),L470&amp;"Por favor no seleccionar los criterios de impacto",M460)</f>
        <v>0</v>
      </c>
      <c r="O460" s="261"/>
      <c r="P460" s="262"/>
      <c r="Q460" s="264"/>
      <c r="R460" s="119">
        <v>5</v>
      </c>
      <c r="S460" s="122"/>
      <c r="T460" s="123" t="str">
        <f t="shared" si="693"/>
        <v/>
      </c>
      <c r="U460" s="124"/>
      <c r="V460" s="124"/>
      <c r="W460" s="125" t="str">
        <f t="shared" si="692"/>
        <v/>
      </c>
      <c r="X460" s="124"/>
      <c r="Y460" s="124"/>
      <c r="Z460" s="124"/>
      <c r="AA460" s="126" t="str">
        <f t="shared" si="694"/>
        <v/>
      </c>
      <c r="AB460" s="127" t="str">
        <f t="shared" si="688"/>
        <v/>
      </c>
      <c r="AC460" s="125" t="str">
        <f t="shared" si="689"/>
        <v/>
      </c>
      <c r="AD460" s="127" t="str">
        <f t="shared" si="690"/>
        <v/>
      </c>
      <c r="AE460" s="125" t="str">
        <f t="shared" si="695"/>
        <v/>
      </c>
      <c r="AF460" s="128" t="str">
        <f t="shared" ref="AF460:AF461" si="696">IFERROR(IF(OR(AND(AB460="Muy Baja",AD460="Leve"),AND(AB460="Muy Baja",AD460="Menor"),AND(AB460="Baja",AD460="Leve")),"Bajo",IF(OR(AND(AB460="Muy baja",AD460="Moderado"),AND(AB460="Baja",AD460="Menor"),AND(AB460="Baja",AD460="Moderado"),AND(AB460="Media",AD460="Leve"),AND(AB460="Media",AD460="Menor"),AND(AB460="Media",AD460="Moderado"),AND(AB460="Alta",AD460="Leve"),AND(AB460="Alta",AD460="Menor")),"Moderado",IF(OR(AND(AB460="Muy Baja",AD460="Mayor"),AND(AB460="Baja",AD460="Mayor"),AND(AB460="Media",AD460="Mayor"),AND(AB460="Alta",AD460="Moderado"),AND(AB460="Alta",AD460="Mayor"),AND(AB460="Muy Alta",AD460="Leve"),AND(AB460="Muy Alta",AD460="Menor"),AND(AB460="Muy Alta",AD460="Moderado"),AND(AB460="Muy Alta",AD460="Mayor")),"Alto",IF(OR(AND(AB460="Muy Baja",AD460="Catastrófico"),AND(AB460="Baja",AD460="Catastrófico"),AND(AB460="Media",AD460="Catastrófico"),AND(AB460="Alta",AD460="Catastrófico"),AND(AB460="Muy Alta",AD460="Catastrófico")),"Extremo","")))),"")</f>
        <v/>
      </c>
      <c r="AG460" s="124"/>
      <c r="AH460" s="148"/>
      <c r="AI460" s="132"/>
      <c r="AJ460" s="132"/>
      <c r="AK460" s="132"/>
      <c r="AL460" s="132"/>
      <c r="AM460" s="132"/>
      <c r="AN460" s="132"/>
      <c r="AO460" s="257"/>
    </row>
    <row r="461" spans="1:41" hidden="1" x14ac:dyDescent="0.3">
      <c r="A461" s="297"/>
      <c r="B461" s="297"/>
      <c r="C461" s="246"/>
      <c r="D461" s="247"/>
      <c r="E461" s="250"/>
      <c r="F461" s="296"/>
      <c r="G461" s="257"/>
      <c r="H461" s="292"/>
      <c r="I461" s="257"/>
      <c r="J461" s="295"/>
      <c r="K461" s="261"/>
      <c r="L461" s="262"/>
      <c r="M461" s="263"/>
      <c r="N461" s="262">
        <f>IF(NOT(ISERROR(MATCH(M461,_xlfn.ANCHORARRAY(H469),0))),L471&amp;"Por favor no seleccionar los criterios de impacto",M461)</f>
        <v>0</v>
      </c>
      <c r="O461" s="261"/>
      <c r="P461" s="262"/>
      <c r="Q461" s="264"/>
      <c r="R461" s="119">
        <v>6</v>
      </c>
      <c r="S461" s="122"/>
      <c r="T461" s="123" t="str">
        <f t="shared" si="693"/>
        <v/>
      </c>
      <c r="U461" s="124"/>
      <c r="V461" s="124"/>
      <c r="W461" s="125" t="str">
        <f t="shared" si="692"/>
        <v/>
      </c>
      <c r="X461" s="124"/>
      <c r="Y461" s="124"/>
      <c r="Z461" s="124"/>
      <c r="AA461" s="126" t="str">
        <f t="shared" si="694"/>
        <v/>
      </c>
      <c r="AB461" s="127" t="str">
        <f t="shared" si="688"/>
        <v/>
      </c>
      <c r="AC461" s="125" t="str">
        <f t="shared" si="689"/>
        <v/>
      </c>
      <c r="AD461" s="127" t="str">
        <f t="shared" si="690"/>
        <v/>
      </c>
      <c r="AE461" s="125" t="str">
        <f t="shared" si="695"/>
        <v/>
      </c>
      <c r="AF461" s="128" t="str">
        <f t="shared" si="696"/>
        <v/>
      </c>
      <c r="AG461" s="124"/>
      <c r="AH461" s="148"/>
      <c r="AI461" s="132"/>
      <c r="AJ461" s="132"/>
      <c r="AK461" s="132"/>
      <c r="AL461" s="132"/>
      <c r="AM461" s="132"/>
      <c r="AN461" s="132"/>
      <c r="AO461" s="257"/>
    </row>
    <row r="462" spans="1:41" hidden="1" x14ac:dyDescent="0.3">
      <c r="A462" s="297"/>
      <c r="B462" s="297"/>
      <c r="C462" s="244">
        <v>106</v>
      </c>
      <c r="D462" s="247"/>
      <c r="E462" s="248"/>
      <c r="F462" s="296"/>
      <c r="G462" s="257"/>
      <c r="H462" s="292"/>
      <c r="I462" s="257"/>
      <c r="J462" s="295"/>
      <c r="K462" s="261" t="str">
        <f t="shared" ref="K462" si="697">IF(J462&lt;=0,"",IF(J462&lt;=2,"Muy Baja",IF(J462&lt;=24,"Baja",IF(J462&lt;=500,"Media",IF(J462&lt;=5000,"Alta","Muy Alta")))))</f>
        <v/>
      </c>
      <c r="L462" s="262" t="str">
        <f>IF(K462="","",IF(K462="Muy Baja",0.2,IF(K462="Baja",0.4,IF(K462="Media",0.6,IF(K462="Alta",0.8,IF(K462="Muy Alta",1,))))))</f>
        <v/>
      </c>
      <c r="M462" s="263"/>
      <c r="N462" s="262">
        <f>IF(NOT(ISERROR(MATCH(M462,'Tabla Impacto'!$B$221:$B$223,0))),'Tabla Impacto'!$F$223&amp;"Por favor no seleccionar los criterios de impacto(Afectación Económica o presupuestal y Pérdida Reputacional)",M462)</f>
        <v>0</v>
      </c>
      <c r="O462" s="261" t="str">
        <f>IF(OR(N462='Tabla Impacto'!$C$11,N462='Tabla Impacto'!$D$11),"Leve",IF(OR(N462='Tabla Impacto'!$C$12,N462='Tabla Impacto'!$D$12),"Menor",IF(OR(N462='Tabla Impacto'!$C$13,N462='Tabla Impacto'!$D$13),"Moderado",IF(OR(N462='Tabla Impacto'!$C$14,N462='Tabla Impacto'!$D$14),"Mayor",IF(OR(N462='Tabla Impacto'!$C$15,N462='Tabla Impacto'!$D$15),"Catastrófico","")))))</f>
        <v/>
      </c>
      <c r="P462" s="262" t="str">
        <f>IF(O462="","",IF(O462="Leve",0.2,IF(O462="Menor",0.4,IF(O462="Moderado",0.6,IF(O462="Mayor",0.8,IF(O462="Catastrófico",1,))))))</f>
        <v/>
      </c>
      <c r="Q462" s="264" t="str">
        <f>IF(OR(AND(K462="Muy Baja",O462="Leve"),AND(K462="Muy Baja",O462="Menor"),AND(K462="Baja",O462="Leve")),"Bajo",IF(OR(AND(K462="Muy baja",O462="Moderado"),AND(K462="Baja",O462="Menor"),AND(K462="Baja",O462="Moderado"),AND(K462="Media",O462="Leve"),AND(K462="Media",O462="Menor"),AND(K462="Media",O462="Moderado"),AND(K462="Alta",O462="Leve"),AND(K462="Alta",O462="Menor")),"Moderado",IF(OR(AND(K462="Muy Baja",O462="Mayor"),AND(K462="Baja",O462="Mayor"),AND(K462="Media",O462="Mayor"),AND(K462="Alta",O462="Moderado"),AND(K462="Alta",O462="Mayor"),AND(K462="Muy Alta",O462="Leve"),AND(K462="Muy Alta",O462="Menor"),AND(K462="Muy Alta",O462="Moderado"),AND(K462="Muy Alta",O462="Mayor")),"Alto",IF(OR(AND(K462="Muy Baja",O462="Catastrófico"),AND(K462="Baja",O462="Catastrófico"),AND(K462="Media",O462="Catastrófico"),AND(K462="Alta",O462="Catastrófico"),AND(K462="Muy Alta",O462="Catastrófico")),"Extremo",""))))</f>
        <v/>
      </c>
      <c r="R462" s="119">
        <v>1</v>
      </c>
      <c r="S462" s="122"/>
      <c r="T462" s="123" t="str">
        <f>IF(OR(U462="Preventivo",U462="Detectivo"),"Probabilidad",IF(U462="Correctivo","Impacto",""))</f>
        <v/>
      </c>
      <c r="U462" s="124"/>
      <c r="V462" s="124"/>
      <c r="W462" s="125" t="str">
        <f>IF(AND(U462="Preventivo",V462="Automático"),"50%",IF(AND(U462="Preventivo",V462="Manual"),"40%",IF(AND(U462="Detectivo",V462="Automático"),"40%",IF(AND(U462="Detectivo",V462="Manual"),"30%",IF(AND(U462="Correctivo",V462="Automático"),"35%",IF(AND(U462="Correctivo",V462="Manual"),"25%",""))))))</f>
        <v/>
      </c>
      <c r="X462" s="124"/>
      <c r="Y462" s="124"/>
      <c r="Z462" s="124"/>
      <c r="AA462" s="126" t="str">
        <f>IFERROR(IF(T462="Probabilidad",(L462-(+L462*W462)),IF(T462="Impacto",L462,"")),"")</f>
        <v/>
      </c>
      <c r="AB462" s="127" t="str">
        <f>IFERROR(IF(AA462="","",IF(AA462&lt;=0.2,"Muy Baja",IF(AA462&lt;=0.4,"Baja",IF(AA462&lt;=0.6,"Media",IF(AA462&lt;=0.8,"Alta","Muy Alta"))))),"")</f>
        <v/>
      </c>
      <c r="AC462" s="125" t="str">
        <f>+AA462</f>
        <v/>
      </c>
      <c r="AD462" s="127" t="str">
        <f>IFERROR(IF(AE462="","",IF(AE462&lt;=0.2,"Leve",IF(AE462&lt;=0.4,"Menor",IF(AE462&lt;=0.6,"Moderado",IF(AE462&lt;=0.8,"Mayor","Catastrófico"))))),"")</f>
        <v/>
      </c>
      <c r="AE462" s="125" t="str">
        <f>IFERROR(IF(T462="Impacto",(P462-(+P462*W462)),IF(T462="Probabilidad",P462,"")),"")</f>
        <v/>
      </c>
      <c r="AF462" s="128" t="str">
        <f>IFERROR(IF(OR(AND(AB462="Muy Baja",AD462="Leve"),AND(AB462="Muy Baja",AD462="Menor"),AND(AB462="Baja",AD462="Leve")),"Bajo",IF(OR(AND(AB462="Muy baja",AD462="Moderado"),AND(AB462="Baja",AD462="Menor"),AND(AB462="Baja",AD462="Moderado"),AND(AB462="Media",AD462="Leve"),AND(AB462="Media",AD462="Menor"),AND(AB462="Media",AD462="Moderado"),AND(AB462="Alta",AD462="Leve"),AND(AB462="Alta",AD462="Menor")),"Moderado",IF(OR(AND(AB462="Muy Baja",AD462="Mayor"),AND(AB462="Baja",AD462="Mayor"),AND(AB462="Media",AD462="Mayor"),AND(AB462="Alta",AD462="Moderado"),AND(AB462="Alta",AD462="Mayor"),AND(AB462="Muy Alta",AD462="Leve"),AND(AB462="Muy Alta",AD462="Menor"),AND(AB462="Muy Alta",AD462="Moderado"),AND(AB462="Muy Alta",AD462="Mayor")),"Alto",IF(OR(AND(AB462="Muy Baja",AD462="Catastrófico"),AND(AB462="Baja",AD462="Catastrófico"),AND(AB462="Media",AD462="Catastrófico"),AND(AB462="Alta",AD462="Catastrófico"),AND(AB462="Muy Alta",AD462="Catastrófico")),"Extremo","")))),"")</f>
        <v/>
      </c>
      <c r="AG462" s="124"/>
      <c r="AH462" s="148"/>
      <c r="AI462" s="132"/>
      <c r="AJ462" s="132"/>
      <c r="AK462" s="132"/>
      <c r="AL462" s="132"/>
      <c r="AM462" s="132"/>
      <c r="AN462" s="132"/>
      <c r="AO462" s="257"/>
    </row>
    <row r="463" spans="1:41" hidden="1" x14ac:dyDescent="0.3">
      <c r="A463" s="297"/>
      <c r="B463" s="297"/>
      <c r="C463" s="245"/>
      <c r="D463" s="247"/>
      <c r="E463" s="249"/>
      <c r="F463" s="296"/>
      <c r="G463" s="257"/>
      <c r="H463" s="292"/>
      <c r="I463" s="257"/>
      <c r="J463" s="295"/>
      <c r="K463" s="261"/>
      <c r="L463" s="262"/>
      <c r="M463" s="263"/>
      <c r="N463" s="262">
        <f>IF(NOT(ISERROR(MATCH(M463,_xlfn.ANCHORARRAY(H471),0))),L473&amp;"Por favor no seleccionar los criterios de impacto",M463)</f>
        <v>0</v>
      </c>
      <c r="O463" s="261"/>
      <c r="P463" s="262"/>
      <c r="Q463" s="264"/>
      <c r="R463" s="119">
        <v>2</v>
      </c>
      <c r="S463" s="122"/>
      <c r="T463" s="123" t="str">
        <f>IF(OR(U463="Preventivo",U463="Detectivo"),"Probabilidad",IF(U463="Correctivo","Impacto",""))</f>
        <v/>
      </c>
      <c r="U463" s="124"/>
      <c r="V463" s="124"/>
      <c r="W463" s="125" t="str">
        <f>IF(AND(U463="Preventivo",V463="Automático"),"50%",IF(AND(U463="Preventivo",V463="Manual"),"40%",IF(AND(U463="Detectivo",V463="Automático"),"40%",IF(AND(U463="Detectivo",V463="Manual"),"30%",IF(AND(U463="Correctivo",V463="Automático"),"35%",IF(AND(U463="Correctivo",V463="Manual"),"25%",""))))))</f>
        <v/>
      </c>
      <c r="X463" s="124"/>
      <c r="Y463" s="124"/>
      <c r="Z463" s="124"/>
      <c r="AA463" s="126" t="str">
        <f>IFERROR(IF(AND(T462="Probabilidad",T463="Probabilidad"),(AC462-(+AC462*W463)),IF(T463="Probabilidad",(L462-(+L462*W463)),IF(T463="Impacto",AC462,""))),"")</f>
        <v/>
      </c>
      <c r="AB463" s="127" t="str">
        <f t="shared" ref="AB463:AB467" si="698">IFERROR(IF(AA463="","",IF(AA463&lt;=0.2,"Muy Baja",IF(AA463&lt;=0.4,"Baja",IF(AA463&lt;=0.6,"Media",IF(AA463&lt;=0.8,"Alta","Muy Alta"))))),"")</f>
        <v/>
      </c>
      <c r="AC463" s="125" t="str">
        <f t="shared" ref="AC463:AC467" si="699">+AA463</f>
        <v/>
      </c>
      <c r="AD463" s="127" t="str">
        <f t="shared" ref="AD463:AD467" si="700">IFERROR(IF(AE463="","",IF(AE463&lt;=0.2,"Leve",IF(AE463&lt;=0.4,"Menor",IF(AE463&lt;=0.6,"Moderado",IF(AE463&lt;=0.8,"Mayor","Catastrófico"))))),"")</f>
        <v/>
      </c>
      <c r="AE463" s="125" t="str">
        <f>IFERROR(IF(AND(T462="Impacto",T463="Impacto"),(AE456-(+AE456*W463)),IF(T463="Impacto",($P$72-(+$P$72*W463)),IF(T463="Probabilidad",AE456,""))),"")</f>
        <v/>
      </c>
      <c r="AF463" s="128" t="str">
        <f t="shared" ref="AF463:AF464" si="701">IFERROR(IF(OR(AND(AB463="Muy Baja",AD463="Leve"),AND(AB463="Muy Baja",AD463="Menor"),AND(AB463="Baja",AD463="Leve")),"Bajo",IF(OR(AND(AB463="Muy baja",AD463="Moderado"),AND(AB463="Baja",AD463="Menor"),AND(AB463="Baja",AD463="Moderado"),AND(AB463="Media",AD463="Leve"),AND(AB463="Media",AD463="Menor"),AND(AB463="Media",AD463="Moderado"),AND(AB463="Alta",AD463="Leve"),AND(AB463="Alta",AD463="Menor")),"Moderado",IF(OR(AND(AB463="Muy Baja",AD463="Mayor"),AND(AB463="Baja",AD463="Mayor"),AND(AB463="Media",AD463="Mayor"),AND(AB463="Alta",AD463="Moderado"),AND(AB463="Alta",AD463="Mayor"),AND(AB463="Muy Alta",AD463="Leve"),AND(AB463="Muy Alta",AD463="Menor"),AND(AB463="Muy Alta",AD463="Moderado"),AND(AB463="Muy Alta",AD463="Mayor")),"Alto",IF(OR(AND(AB463="Muy Baja",AD463="Catastrófico"),AND(AB463="Baja",AD463="Catastrófico"),AND(AB463="Media",AD463="Catastrófico"),AND(AB463="Alta",AD463="Catastrófico"),AND(AB463="Muy Alta",AD463="Catastrófico")),"Extremo","")))),"")</f>
        <v/>
      </c>
      <c r="AG463" s="124"/>
      <c r="AH463" s="148"/>
      <c r="AI463" s="132"/>
      <c r="AJ463" s="132"/>
      <c r="AK463" s="132"/>
      <c r="AL463" s="132"/>
      <c r="AM463" s="132"/>
      <c r="AN463" s="132"/>
      <c r="AO463" s="257"/>
    </row>
    <row r="464" spans="1:41" hidden="1" x14ac:dyDescent="0.3">
      <c r="A464" s="297"/>
      <c r="B464" s="297"/>
      <c r="C464" s="245"/>
      <c r="D464" s="247"/>
      <c r="E464" s="249"/>
      <c r="F464" s="296"/>
      <c r="G464" s="257"/>
      <c r="H464" s="292"/>
      <c r="I464" s="257"/>
      <c r="J464" s="295"/>
      <c r="K464" s="261"/>
      <c r="L464" s="262"/>
      <c r="M464" s="263"/>
      <c r="N464" s="262">
        <f>IF(NOT(ISERROR(MATCH(M464,_xlfn.ANCHORARRAY(H472),0))),L474&amp;"Por favor no seleccionar los criterios de impacto",M464)</f>
        <v>0</v>
      </c>
      <c r="O464" s="261"/>
      <c r="P464" s="262"/>
      <c r="Q464" s="264"/>
      <c r="R464" s="119">
        <v>3</v>
      </c>
      <c r="S464" s="130"/>
      <c r="T464" s="123" t="str">
        <f>IF(OR(U464="Preventivo",U464="Detectivo"),"Probabilidad",IF(U464="Correctivo","Impacto",""))</f>
        <v/>
      </c>
      <c r="U464" s="124"/>
      <c r="V464" s="124"/>
      <c r="W464" s="125" t="str">
        <f t="shared" ref="W464:W467" si="702">IF(AND(U464="Preventivo",V464="Automático"),"50%",IF(AND(U464="Preventivo",V464="Manual"),"40%",IF(AND(U464="Detectivo",V464="Automático"),"40%",IF(AND(U464="Detectivo",V464="Manual"),"30%",IF(AND(U464="Correctivo",V464="Automático"),"35%",IF(AND(U464="Correctivo",V464="Manual"),"25%",""))))))</f>
        <v/>
      </c>
      <c r="X464" s="124"/>
      <c r="Y464" s="124"/>
      <c r="Z464" s="124"/>
      <c r="AA464" s="126" t="str">
        <f>IFERROR(IF(AND(T463="Probabilidad",T464="Probabilidad"),(AC463-(+AC463*W464)),IF(AND(T463="Impacto",T464="Probabilidad"),(AC462-(+AC462*W464)),IF(T464="Impacto",AC463,""))),"")</f>
        <v/>
      </c>
      <c r="AB464" s="127" t="str">
        <f t="shared" si="698"/>
        <v/>
      </c>
      <c r="AC464" s="125" t="str">
        <f t="shared" si="699"/>
        <v/>
      </c>
      <c r="AD464" s="127" t="str">
        <f t="shared" si="700"/>
        <v/>
      </c>
      <c r="AE464" s="125" t="str">
        <f>IFERROR(IF(AND(T463="Impacto",T464="Impacto"),(AE463-(+AE463*W464)),IF(AND(T463="Probabilidad",T464="Impacto"),(AE462-(+AE462*W464)),IF(T464="Probabilidad",AE463,""))),"")</f>
        <v/>
      </c>
      <c r="AF464" s="128" t="str">
        <f t="shared" si="701"/>
        <v/>
      </c>
      <c r="AG464" s="124"/>
      <c r="AH464" s="148"/>
      <c r="AI464" s="132"/>
      <c r="AJ464" s="132"/>
      <c r="AK464" s="132"/>
      <c r="AL464" s="132"/>
      <c r="AM464" s="132"/>
      <c r="AN464" s="132"/>
      <c r="AO464" s="257"/>
    </row>
    <row r="465" spans="1:41" hidden="1" x14ac:dyDescent="0.3">
      <c r="A465" s="297"/>
      <c r="B465" s="297"/>
      <c r="C465" s="245"/>
      <c r="D465" s="247"/>
      <c r="E465" s="249"/>
      <c r="F465" s="296"/>
      <c r="G465" s="257"/>
      <c r="H465" s="292"/>
      <c r="I465" s="257"/>
      <c r="J465" s="295"/>
      <c r="K465" s="261"/>
      <c r="L465" s="262"/>
      <c r="M465" s="263"/>
      <c r="N465" s="262">
        <f>IF(NOT(ISERROR(MATCH(M465,_xlfn.ANCHORARRAY(H473),0))),L475&amp;"Por favor no seleccionar los criterios de impacto",M465)</f>
        <v>0</v>
      </c>
      <c r="O465" s="261"/>
      <c r="P465" s="262"/>
      <c r="Q465" s="264"/>
      <c r="R465" s="119">
        <v>4</v>
      </c>
      <c r="S465" s="122"/>
      <c r="T465" s="123" t="str">
        <f t="shared" ref="T465:T467" si="703">IF(OR(U465="Preventivo",U465="Detectivo"),"Probabilidad",IF(U465="Correctivo","Impacto",""))</f>
        <v/>
      </c>
      <c r="U465" s="124"/>
      <c r="V465" s="124"/>
      <c r="W465" s="125" t="str">
        <f t="shared" si="702"/>
        <v/>
      </c>
      <c r="X465" s="124"/>
      <c r="Y465" s="124"/>
      <c r="Z465" s="124"/>
      <c r="AA465" s="126" t="str">
        <f t="shared" ref="AA465:AA467" si="704">IFERROR(IF(AND(T464="Probabilidad",T465="Probabilidad"),(AC464-(+AC464*W465)),IF(AND(T464="Impacto",T465="Probabilidad"),(AC463-(+AC463*W465)),IF(T465="Impacto",AC464,""))),"")</f>
        <v/>
      </c>
      <c r="AB465" s="127" t="str">
        <f t="shared" si="698"/>
        <v/>
      </c>
      <c r="AC465" s="125" t="str">
        <f t="shared" si="699"/>
        <v/>
      </c>
      <c r="AD465" s="127" t="str">
        <f t="shared" si="700"/>
        <v/>
      </c>
      <c r="AE465" s="125" t="str">
        <f t="shared" ref="AE465:AE467" si="705">IFERROR(IF(AND(T464="Impacto",T465="Impacto"),(AE464-(+AE464*W465)),IF(AND(T464="Probabilidad",T465="Impacto"),(AE463-(+AE463*W465)),IF(T465="Probabilidad",AE464,""))),"")</f>
        <v/>
      </c>
      <c r="AF465" s="128" t="str">
        <f>IFERROR(IF(OR(AND(AB465="Muy Baja",AD465="Leve"),AND(AB465="Muy Baja",AD465="Menor"),AND(AB465="Baja",AD465="Leve")),"Bajo",IF(OR(AND(AB465="Muy baja",AD465="Moderado"),AND(AB465="Baja",AD465="Menor"),AND(AB465="Baja",AD465="Moderado"),AND(AB465="Media",AD465="Leve"),AND(AB465="Media",AD465="Menor"),AND(AB465="Media",AD465="Moderado"),AND(AB465="Alta",AD465="Leve"),AND(AB465="Alta",AD465="Menor")),"Moderado",IF(OR(AND(AB465="Muy Baja",AD465="Mayor"),AND(AB465="Baja",AD465="Mayor"),AND(AB465="Media",AD465="Mayor"),AND(AB465="Alta",AD465="Moderado"),AND(AB465="Alta",AD465="Mayor"),AND(AB465="Muy Alta",AD465="Leve"),AND(AB465="Muy Alta",AD465="Menor"),AND(AB465="Muy Alta",AD465="Moderado"),AND(AB465="Muy Alta",AD465="Mayor")),"Alto",IF(OR(AND(AB465="Muy Baja",AD465="Catastrófico"),AND(AB465="Baja",AD465="Catastrófico"),AND(AB465="Media",AD465="Catastrófico"),AND(AB465="Alta",AD465="Catastrófico"),AND(AB465="Muy Alta",AD465="Catastrófico")),"Extremo","")))),"")</f>
        <v/>
      </c>
      <c r="AG465" s="124"/>
      <c r="AH465" s="148"/>
      <c r="AI465" s="132"/>
      <c r="AJ465" s="132"/>
      <c r="AK465" s="132"/>
      <c r="AL465" s="132"/>
      <c r="AM465" s="132"/>
      <c r="AN465" s="132"/>
      <c r="AO465" s="257"/>
    </row>
    <row r="466" spans="1:41" hidden="1" x14ac:dyDescent="0.3">
      <c r="A466" s="297"/>
      <c r="B466" s="297"/>
      <c r="C466" s="245"/>
      <c r="D466" s="247"/>
      <c r="E466" s="249"/>
      <c r="F466" s="296"/>
      <c r="G466" s="257"/>
      <c r="H466" s="292"/>
      <c r="I466" s="257"/>
      <c r="J466" s="295"/>
      <c r="K466" s="261"/>
      <c r="L466" s="262"/>
      <c r="M466" s="263"/>
      <c r="N466" s="262">
        <f>IF(NOT(ISERROR(MATCH(M466,_xlfn.ANCHORARRAY(H474),0))),L476&amp;"Por favor no seleccionar los criterios de impacto",M466)</f>
        <v>0</v>
      </c>
      <c r="O466" s="261"/>
      <c r="P466" s="262"/>
      <c r="Q466" s="264"/>
      <c r="R466" s="119">
        <v>5</v>
      </c>
      <c r="S466" s="122"/>
      <c r="T466" s="123" t="str">
        <f t="shared" si="703"/>
        <v/>
      </c>
      <c r="U466" s="124"/>
      <c r="V466" s="124"/>
      <c r="W466" s="125" t="str">
        <f t="shared" si="702"/>
        <v/>
      </c>
      <c r="X466" s="124"/>
      <c r="Y466" s="124"/>
      <c r="Z466" s="124"/>
      <c r="AA466" s="126" t="str">
        <f t="shared" si="704"/>
        <v/>
      </c>
      <c r="AB466" s="127" t="str">
        <f t="shared" si="698"/>
        <v/>
      </c>
      <c r="AC466" s="125" t="str">
        <f t="shared" si="699"/>
        <v/>
      </c>
      <c r="AD466" s="127" t="str">
        <f t="shared" si="700"/>
        <v/>
      </c>
      <c r="AE466" s="125" t="str">
        <f t="shared" si="705"/>
        <v/>
      </c>
      <c r="AF466" s="128" t="str">
        <f t="shared" ref="AF466:AF467" si="706">IFERROR(IF(OR(AND(AB466="Muy Baja",AD466="Leve"),AND(AB466="Muy Baja",AD466="Menor"),AND(AB466="Baja",AD466="Leve")),"Bajo",IF(OR(AND(AB466="Muy baja",AD466="Moderado"),AND(AB466="Baja",AD466="Menor"),AND(AB466="Baja",AD466="Moderado"),AND(AB466="Media",AD466="Leve"),AND(AB466="Media",AD466="Menor"),AND(AB466="Media",AD466="Moderado"),AND(AB466="Alta",AD466="Leve"),AND(AB466="Alta",AD466="Menor")),"Moderado",IF(OR(AND(AB466="Muy Baja",AD466="Mayor"),AND(AB466="Baja",AD466="Mayor"),AND(AB466="Media",AD466="Mayor"),AND(AB466="Alta",AD466="Moderado"),AND(AB466="Alta",AD466="Mayor"),AND(AB466="Muy Alta",AD466="Leve"),AND(AB466="Muy Alta",AD466="Menor"),AND(AB466="Muy Alta",AD466="Moderado"),AND(AB466="Muy Alta",AD466="Mayor")),"Alto",IF(OR(AND(AB466="Muy Baja",AD466="Catastrófico"),AND(AB466="Baja",AD466="Catastrófico"),AND(AB466="Media",AD466="Catastrófico"),AND(AB466="Alta",AD466="Catastrófico"),AND(AB466="Muy Alta",AD466="Catastrófico")),"Extremo","")))),"")</f>
        <v/>
      </c>
      <c r="AG466" s="124"/>
      <c r="AH466" s="148"/>
      <c r="AI466" s="132"/>
      <c r="AJ466" s="132"/>
      <c r="AK466" s="132"/>
      <c r="AL466" s="132"/>
      <c r="AM466" s="132"/>
      <c r="AN466" s="132"/>
      <c r="AO466" s="257"/>
    </row>
    <row r="467" spans="1:41" hidden="1" x14ac:dyDescent="0.3">
      <c r="A467" s="297"/>
      <c r="B467" s="297"/>
      <c r="C467" s="246"/>
      <c r="D467" s="247"/>
      <c r="E467" s="250"/>
      <c r="F467" s="296"/>
      <c r="G467" s="257"/>
      <c r="H467" s="292"/>
      <c r="I467" s="257"/>
      <c r="J467" s="295"/>
      <c r="K467" s="261"/>
      <c r="L467" s="262"/>
      <c r="M467" s="263"/>
      <c r="N467" s="262">
        <f>IF(NOT(ISERROR(MATCH(M467,_xlfn.ANCHORARRAY(H475),0))),L477&amp;"Por favor no seleccionar los criterios de impacto",M467)</f>
        <v>0</v>
      </c>
      <c r="O467" s="261"/>
      <c r="P467" s="262"/>
      <c r="Q467" s="264"/>
      <c r="R467" s="119">
        <v>6</v>
      </c>
      <c r="S467" s="122"/>
      <c r="T467" s="123" t="str">
        <f t="shared" si="703"/>
        <v/>
      </c>
      <c r="U467" s="124"/>
      <c r="V467" s="124"/>
      <c r="W467" s="125" t="str">
        <f t="shared" si="702"/>
        <v/>
      </c>
      <c r="X467" s="124"/>
      <c r="Y467" s="124"/>
      <c r="Z467" s="124"/>
      <c r="AA467" s="126" t="str">
        <f t="shared" si="704"/>
        <v/>
      </c>
      <c r="AB467" s="127" t="str">
        <f t="shared" si="698"/>
        <v/>
      </c>
      <c r="AC467" s="125" t="str">
        <f t="shared" si="699"/>
        <v/>
      </c>
      <c r="AD467" s="127" t="str">
        <f t="shared" si="700"/>
        <v/>
      </c>
      <c r="AE467" s="125" t="str">
        <f t="shared" si="705"/>
        <v/>
      </c>
      <c r="AF467" s="128" t="str">
        <f t="shared" si="706"/>
        <v/>
      </c>
      <c r="AG467" s="124"/>
      <c r="AH467" s="148"/>
      <c r="AI467" s="132"/>
      <c r="AJ467" s="132"/>
      <c r="AK467" s="132"/>
      <c r="AL467" s="132"/>
      <c r="AM467" s="132"/>
      <c r="AN467" s="132"/>
      <c r="AO467" s="257"/>
    </row>
    <row r="468" spans="1:41" hidden="1" x14ac:dyDescent="0.3">
      <c r="A468" s="297"/>
      <c r="B468" s="297"/>
      <c r="C468" s="244">
        <v>107</v>
      </c>
      <c r="D468" s="247"/>
      <c r="E468" s="248"/>
      <c r="F468" s="296"/>
      <c r="G468" s="257"/>
      <c r="H468" s="292"/>
      <c r="I468" s="257"/>
      <c r="J468" s="295"/>
      <c r="K468" s="261" t="str">
        <f t="shared" ref="K468" si="707">IF(J468&lt;=0,"",IF(J468&lt;=2,"Muy Baja",IF(J468&lt;=24,"Baja",IF(J468&lt;=500,"Media",IF(J468&lt;=5000,"Alta","Muy Alta")))))</f>
        <v/>
      </c>
      <c r="L468" s="262" t="str">
        <f>IF(K468="","",IF(K468="Muy Baja",0.2,IF(K468="Baja",0.4,IF(K468="Media",0.6,IF(K468="Alta",0.8,IF(K468="Muy Alta",1,))))))</f>
        <v/>
      </c>
      <c r="M468" s="263"/>
      <c r="N468" s="262">
        <f>IF(NOT(ISERROR(MATCH(M468,'Tabla Impacto'!$B$221:$B$223,0))),'Tabla Impacto'!$F$223&amp;"Por favor no seleccionar los criterios de impacto(Afectación Económica o presupuestal y Pérdida Reputacional)",M468)</f>
        <v>0</v>
      </c>
      <c r="O468" s="261" t="str">
        <f>IF(OR(N468='Tabla Impacto'!$C$11,N468='Tabla Impacto'!$D$11),"Leve",IF(OR(N468='Tabla Impacto'!$C$12,N468='Tabla Impacto'!$D$12),"Menor",IF(OR(N468='Tabla Impacto'!$C$13,N468='Tabla Impacto'!$D$13),"Moderado",IF(OR(N468='Tabla Impacto'!$C$14,N468='Tabla Impacto'!$D$14),"Mayor",IF(OR(N468='Tabla Impacto'!$C$15,N468='Tabla Impacto'!$D$15),"Catastrófico","")))))</f>
        <v/>
      </c>
      <c r="P468" s="262" t="str">
        <f>IF(O468="","",IF(O468="Leve",0.2,IF(O468="Menor",0.4,IF(O468="Moderado",0.6,IF(O468="Mayor",0.8,IF(O468="Catastrófico",1,))))))</f>
        <v/>
      </c>
      <c r="Q468" s="264" t="str">
        <f>IF(OR(AND(K468="Muy Baja",O468="Leve"),AND(K468="Muy Baja",O468="Menor"),AND(K468="Baja",O468="Leve")),"Bajo",IF(OR(AND(K468="Muy baja",O468="Moderado"),AND(K468="Baja",O468="Menor"),AND(K468="Baja",O468="Moderado"),AND(K468="Media",O468="Leve"),AND(K468="Media",O468="Menor"),AND(K468="Media",O468="Moderado"),AND(K468="Alta",O468="Leve"),AND(K468="Alta",O468="Menor")),"Moderado",IF(OR(AND(K468="Muy Baja",O468="Mayor"),AND(K468="Baja",O468="Mayor"),AND(K468="Media",O468="Mayor"),AND(K468="Alta",O468="Moderado"),AND(K468="Alta",O468="Mayor"),AND(K468="Muy Alta",O468="Leve"),AND(K468="Muy Alta",O468="Menor"),AND(K468="Muy Alta",O468="Moderado"),AND(K468="Muy Alta",O468="Mayor")),"Alto",IF(OR(AND(K468="Muy Baja",O468="Catastrófico"),AND(K468="Baja",O468="Catastrófico"),AND(K468="Media",O468="Catastrófico"),AND(K468="Alta",O468="Catastrófico"),AND(K468="Muy Alta",O468="Catastrófico")),"Extremo",""))))</f>
        <v/>
      </c>
      <c r="R468" s="119">
        <v>1</v>
      </c>
      <c r="S468" s="122"/>
      <c r="T468" s="123" t="str">
        <f>IF(OR(U468="Preventivo",U468="Detectivo"),"Probabilidad",IF(U468="Correctivo","Impacto",""))</f>
        <v/>
      </c>
      <c r="U468" s="124"/>
      <c r="V468" s="124"/>
      <c r="W468" s="125" t="str">
        <f>IF(AND(U468="Preventivo",V468="Automático"),"50%",IF(AND(U468="Preventivo",V468="Manual"),"40%",IF(AND(U468="Detectivo",V468="Automático"),"40%",IF(AND(U468="Detectivo",V468="Manual"),"30%",IF(AND(U468="Correctivo",V468="Automático"),"35%",IF(AND(U468="Correctivo",V468="Manual"),"25%",""))))))</f>
        <v/>
      </c>
      <c r="X468" s="124"/>
      <c r="Y468" s="124"/>
      <c r="Z468" s="124"/>
      <c r="AA468" s="126" t="str">
        <f>IFERROR(IF(T468="Probabilidad",(L468-(+L468*W468)),IF(T468="Impacto",L468,"")),"")</f>
        <v/>
      </c>
      <c r="AB468" s="127" t="str">
        <f>IFERROR(IF(AA468="","",IF(AA468&lt;=0.2,"Muy Baja",IF(AA468&lt;=0.4,"Baja",IF(AA468&lt;=0.6,"Media",IF(AA468&lt;=0.8,"Alta","Muy Alta"))))),"")</f>
        <v/>
      </c>
      <c r="AC468" s="125" t="str">
        <f>+AA468</f>
        <v/>
      </c>
      <c r="AD468" s="127" t="str">
        <f>IFERROR(IF(AE468="","",IF(AE468&lt;=0.2,"Leve",IF(AE468&lt;=0.4,"Menor",IF(AE468&lt;=0.6,"Moderado",IF(AE468&lt;=0.8,"Mayor","Catastrófico"))))),"")</f>
        <v/>
      </c>
      <c r="AE468" s="125" t="str">
        <f>IFERROR(IF(T468="Impacto",(P468-(+P468*W468)),IF(T468="Probabilidad",P468,"")),"")</f>
        <v/>
      </c>
      <c r="AF468" s="128" t="str">
        <f>IFERROR(IF(OR(AND(AB468="Muy Baja",AD468="Leve"),AND(AB468="Muy Baja",AD468="Menor"),AND(AB468="Baja",AD468="Leve")),"Bajo",IF(OR(AND(AB468="Muy baja",AD468="Moderado"),AND(AB468="Baja",AD468="Menor"),AND(AB468="Baja",AD468="Moderado"),AND(AB468="Media",AD468="Leve"),AND(AB468="Media",AD468="Menor"),AND(AB468="Media",AD468="Moderado"),AND(AB468="Alta",AD468="Leve"),AND(AB468="Alta",AD468="Menor")),"Moderado",IF(OR(AND(AB468="Muy Baja",AD468="Mayor"),AND(AB468="Baja",AD468="Mayor"),AND(AB468="Media",AD468="Mayor"),AND(AB468="Alta",AD468="Moderado"),AND(AB468="Alta",AD468="Mayor"),AND(AB468="Muy Alta",AD468="Leve"),AND(AB468="Muy Alta",AD468="Menor"),AND(AB468="Muy Alta",AD468="Moderado"),AND(AB468="Muy Alta",AD468="Mayor")),"Alto",IF(OR(AND(AB468="Muy Baja",AD468="Catastrófico"),AND(AB468="Baja",AD468="Catastrófico"),AND(AB468="Media",AD468="Catastrófico"),AND(AB468="Alta",AD468="Catastrófico"),AND(AB468="Muy Alta",AD468="Catastrófico")),"Extremo","")))),"")</f>
        <v/>
      </c>
      <c r="AG468" s="124"/>
      <c r="AH468" s="148"/>
      <c r="AI468" s="132"/>
      <c r="AJ468" s="132"/>
      <c r="AK468" s="132"/>
      <c r="AL468" s="132"/>
      <c r="AM468" s="132"/>
      <c r="AN468" s="132"/>
      <c r="AO468" s="257"/>
    </row>
    <row r="469" spans="1:41" hidden="1" x14ac:dyDescent="0.3">
      <c r="A469" s="297"/>
      <c r="B469" s="297"/>
      <c r="C469" s="245"/>
      <c r="D469" s="247"/>
      <c r="E469" s="249"/>
      <c r="F469" s="296"/>
      <c r="G469" s="257"/>
      <c r="H469" s="292"/>
      <c r="I469" s="257"/>
      <c r="J469" s="295"/>
      <c r="K469" s="261"/>
      <c r="L469" s="262"/>
      <c r="M469" s="263"/>
      <c r="N469" s="262">
        <f>IF(NOT(ISERROR(MATCH(M469,_xlfn.ANCHORARRAY(H477),0))),L479&amp;"Por favor no seleccionar los criterios de impacto",M469)</f>
        <v>0</v>
      </c>
      <c r="O469" s="261"/>
      <c r="P469" s="262"/>
      <c r="Q469" s="264"/>
      <c r="R469" s="119">
        <v>2</v>
      </c>
      <c r="S469" s="122"/>
      <c r="T469" s="123" t="str">
        <f>IF(OR(U469="Preventivo",U469="Detectivo"),"Probabilidad",IF(U469="Correctivo","Impacto",""))</f>
        <v/>
      </c>
      <c r="U469" s="124"/>
      <c r="V469" s="124"/>
      <c r="W469" s="125" t="str">
        <f>IF(AND(U469="Preventivo",V469="Automático"),"50%",IF(AND(U469="Preventivo",V469="Manual"),"40%",IF(AND(U469="Detectivo",V469="Automático"),"40%",IF(AND(U469="Detectivo",V469="Manual"),"30%",IF(AND(U469="Correctivo",V469="Automático"),"35%",IF(AND(U469="Correctivo",V469="Manual"),"25%",""))))))</f>
        <v/>
      </c>
      <c r="X469" s="124"/>
      <c r="Y469" s="124"/>
      <c r="Z469" s="124"/>
      <c r="AA469" s="126" t="str">
        <f>IFERROR(IF(AND(T468="Probabilidad",T469="Probabilidad"),(AC468-(+AC468*W469)),IF(T469="Probabilidad",(L468-(+L468*W469)),IF(T469="Impacto",AC468,""))),"")</f>
        <v/>
      </c>
      <c r="AB469" s="127" t="str">
        <f t="shared" ref="AB469:AB473" si="708">IFERROR(IF(AA469="","",IF(AA469&lt;=0.2,"Muy Baja",IF(AA469&lt;=0.4,"Baja",IF(AA469&lt;=0.6,"Media",IF(AA469&lt;=0.8,"Alta","Muy Alta"))))),"")</f>
        <v/>
      </c>
      <c r="AC469" s="125" t="str">
        <f t="shared" ref="AC469:AC473" si="709">+AA469</f>
        <v/>
      </c>
      <c r="AD469" s="127" t="str">
        <f t="shared" ref="AD469:AD473" si="710">IFERROR(IF(AE469="","",IF(AE469&lt;=0.2,"Leve",IF(AE469&lt;=0.4,"Menor",IF(AE469&lt;=0.6,"Moderado",IF(AE469&lt;=0.8,"Mayor","Catastrófico"))))),"")</f>
        <v/>
      </c>
      <c r="AE469" s="125" t="str">
        <f>IFERROR(IF(AND(T468="Impacto",T469="Impacto"),(AE462-(+AE462*W469)),IF(T469="Impacto",($P$72-(+$P$72*W469)),IF(T469="Probabilidad",AE462,""))),"")</f>
        <v/>
      </c>
      <c r="AF469" s="128" t="str">
        <f t="shared" ref="AF469:AF470" si="711">IFERROR(IF(OR(AND(AB469="Muy Baja",AD469="Leve"),AND(AB469="Muy Baja",AD469="Menor"),AND(AB469="Baja",AD469="Leve")),"Bajo",IF(OR(AND(AB469="Muy baja",AD469="Moderado"),AND(AB469="Baja",AD469="Menor"),AND(AB469="Baja",AD469="Moderado"),AND(AB469="Media",AD469="Leve"),AND(AB469="Media",AD469="Menor"),AND(AB469="Media",AD469="Moderado"),AND(AB469="Alta",AD469="Leve"),AND(AB469="Alta",AD469="Menor")),"Moderado",IF(OR(AND(AB469="Muy Baja",AD469="Mayor"),AND(AB469="Baja",AD469="Mayor"),AND(AB469="Media",AD469="Mayor"),AND(AB469="Alta",AD469="Moderado"),AND(AB469="Alta",AD469="Mayor"),AND(AB469="Muy Alta",AD469="Leve"),AND(AB469="Muy Alta",AD469="Menor"),AND(AB469="Muy Alta",AD469="Moderado"),AND(AB469="Muy Alta",AD469="Mayor")),"Alto",IF(OR(AND(AB469="Muy Baja",AD469="Catastrófico"),AND(AB469="Baja",AD469="Catastrófico"),AND(AB469="Media",AD469="Catastrófico"),AND(AB469="Alta",AD469="Catastrófico"),AND(AB469="Muy Alta",AD469="Catastrófico")),"Extremo","")))),"")</f>
        <v/>
      </c>
      <c r="AG469" s="124"/>
      <c r="AH469" s="148"/>
      <c r="AI469" s="132"/>
      <c r="AJ469" s="132"/>
      <c r="AK469" s="132"/>
      <c r="AL469" s="132"/>
      <c r="AM469" s="132"/>
      <c r="AN469" s="132"/>
      <c r="AO469" s="257"/>
    </row>
    <row r="470" spans="1:41" hidden="1" x14ac:dyDescent="0.3">
      <c r="A470" s="297"/>
      <c r="B470" s="297"/>
      <c r="C470" s="245"/>
      <c r="D470" s="247"/>
      <c r="E470" s="249"/>
      <c r="F470" s="296"/>
      <c r="G470" s="257"/>
      <c r="H470" s="292"/>
      <c r="I470" s="257"/>
      <c r="J470" s="295"/>
      <c r="K470" s="261"/>
      <c r="L470" s="262"/>
      <c r="M470" s="263"/>
      <c r="N470" s="262">
        <f>IF(NOT(ISERROR(MATCH(M470,_xlfn.ANCHORARRAY(H478),0))),L480&amp;"Por favor no seleccionar los criterios de impacto",M470)</f>
        <v>0</v>
      </c>
      <c r="O470" s="261"/>
      <c r="P470" s="262"/>
      <c r="Q470" s="264"/>
      <c r="R470" s="119">
        <v>3</v>
      </c>
      <c r="S470" s="130"/>
      <c r="T470" s="123" t="str">
        <f>IF(OR(U470="Preventivo",U470="Detectivo"),"Probabilidad",IF(U470="Correctivo","Impacto",""))</f>
        <v/>
      </c>
      <c r="U470" s="124"/>
      <c r="V470" s="124"/>
      <c r="W470" s="125" t="str">
        <f t="shared" ref="W470:W473" si="712">IF(AND(U470="Preventivo",V470="Automático"),"50%",IF(AND(U470="Preventivo",V470="Manual"),"40%",IF(AND(U470="Detectivo",V470="Automático"),"40%",IF(AND(U470="Detectivo",V470="Manual"),"30%",IF(AND(U470="Correctivo",V470="Automático"),"35%",IF(AND(U470="Correctivo",V470="Manual"),"25%",""))))))</f>
        <v/>
      </c>
      <c r="X470" s="124"/>
      <c r="Y470" s="124"/>
      <c r="Z470" s="124"/>
      <c r="AA470" s="126" t="str">
        <f>IFERROR(IF(AND(T469="Probabilidad",T470="Probabilidad"),(AC469-(+AC469*W470)),IF(AND(T469="Impacto",T470="Probabilidad"),(AC468-(+AC468*W470)),IF(T470="Impacto",AC469,""))),"")</f>
        <v/>
      </c>
      <c r="AB470" s="127" t="str">
        <f t="shared" si="708"/>
        <v/>
      </c>
      <c r="AC470" s="125" t="str">
        <f t="shared" si="709"/>
        <v/>
      </c>
      <c r="AD470" s="127" t="str">
        <f t="shared" si="710"/>
        <v/>
      </c>
      <c r="AE470" s="125" t="str">
        <f>IFERROR(IF(AND(T469="Impacto",T470="Impacto"),(AE469-(+AE469*W470)),IF(AND(T469="Probabilidad",T470="Impacto"),(AE468-(+AE468*W470)),IF(T470="Probabilidad",AE469,""))),"")</f>
        <v/>
      </c>
      <c r="AF470" s="128" t="str">
        <f t="shared" si="711"/>
        <v/>
      </c>
      <c r="AG470" s="124"/>
      <c r="AH470" s="148"/>
      <c r="AI470" s="132"/>
      <c r="AJ470" s="132"/>
      <c r="AK470" s="132"/>
      <c r="AL470" s="132"/>
      <c r="AM470" s="132"/>
      <c r="AN470" s="132"/>
      <c r="AO470" s="257"/>
    </row>
    <row r="471" spans="1:41" hidden="1" x14ac:dyDescent="0.3">
      <c r="A471" s="297"/>
      <c r="B471" s="297"/>
      <c r="C471" s="245"/>
      <c r="D471" s="247"/>
      <c r="E471" s="249"/>
      <c r="F471" s="296"/>
      <c r="G471" s="257"/>
      <c r="H471" s="292"/>
      <c r="I471" s="257"/>
      <c r="J471" s="295"/>
      <c r="K471" s="261"/>
      <c r="L471" s="262"/>
      <c r="M471" s="263"/>
      <c r="N471" s="262">
        <f>IF(NOT(ISERROR(MATCH(M471,_xlfn.ANCHORARRAY(H479),0))),L481&amp;"Por favor no seleccionar los criterios de impacto",M471)</f>
        <v>0</v>
      </c>
      <c r="O471" s="261"/>
      <c r="P471" s="262"/>
      <c r="Q471" s="264"/>
      <c r="R471" s="119">
        <v>4</v>
      </c>
      <c r="S471" s="122"/>
      <c r="T471" s="123" t="str">
        <f t="shared" ref="T471:T473" si="713">IF(OR(U471="Preventivo",U471="Detectivo"),"Probabilidad",IF(U471="Correctivo","Impacto",""))</f>
        <v/>
      </c>
      <c r="U471" s="124"/>
      <c r="V471" s="124"/>
      <c r="W471" s="125" t="str">
        <f t="shared" si="712"/>
        <v/>
      </c>
      <c r="X471" s="124"/>
      <c r="Y471" s="124"/>
      <c r="Z471" s="124"/>
      <c r="AA471" s="126" t="str">
        <f t="shared" ref="AA471:AA473" si="714">IFERROR(IF(AND(T470="Probabilidad",T471="Probabilidad"),(AC470-(+AC470*W471)),IF(AND(T470="Impacto",T471="Probabilidad"),(AC469-(+AC469*W471)),IF(T471="Impacto",AC470,""))),"")</f>
        <v/>
      </c>
      <c r="AB471" s="127" t="str">
        <f t="shared" si="708"/>
        <v/>
      </c>
      <c r="AC471" s="125" t="str">
        <f t="shared" si="709"/>
        <v/>
      </c>
      <c r="AD471" s="127" t="str">
        <f t="shared" si="710"/>
        <v/>
      </c>
      <c r="AE471" s="125" t="str">
        <f t="shared" ref="AE471:AE473" si="715">IFERROR(IF(AND(T470="Impacto",T471="Impacto"),(AE470-(+AE470*W471)),IF(AND(T470="Probabilidad",T471="Impacto"),(AE469-(+AE469*W471)),IF(T471="Probabilidad",AE470,""))),"")</f>
        <v/>
      </c>
      <c r="AF471" s="128" t="str">
        <f>IFERROR(IF(OR(AND(AB471="Muy Baja",AD471="Leve"),AND(AB471="Muy Baja",AD471="Menor"),AND(AB471="Baja",AD471="Leve")),"Bajo",IF(OR(AND(AB471="Muy baja",AD471="Moderado"),AND(AB471="Baja",AD471="Menor"),AND(AB471="Baja",AD471="Moderado"),AND(AB471="Media",AD471="Leve"),AND(AB471="Media",AD471="Menor"),AND(AB471="Media",AD471="Moderado"),AND(AB471="Alta",AD471="Leve"),AND(AB471="Alta",AD471="Menor")),"Moderado",IF(OR(AND(AB471="Muy Baja",AD471="Mayor"),AND(AB471="Baja",AD471="Mayor"),AND(AB471="Media",AD471="Mayor"),AND(AB471="Alta",AD471="Moderado"),AND(AB471="Alta",AD471="Mayor"),AND(AB471="Muy Alta",AD471="Leve"),AND(AB471="Muy Alta",AD471="Menor"),AND(AB471="Muy Alta",AD471="Moderado"),AND(AB471="Muy Alta",AD471="Mayor")),"Alto",IF(OR(AND(AB471="Muy Baja",AD471="Catastrófico"),AND(AB471="Baja",AD471="Catastrófico"),AND(AB471="Media",AD471="Catastrófico"),AND(AB471="Alta",AD471="Catastrófico"),AND(AB471="Muy Alta",AD471="Catastrófico")),"Extremo","")))),"")</f>
        <v/>
      </c>
      <c r="AG471" s="124"/>
      <c r="AH471" s="148"/>
      <c r="AI471" s="132"/>
      <c r="AJ471" s="132"/>
      <c r="AK471" s="132"/>
      <c r="AL471" s="132"/>
      <c r="AM471" s="132"/>
      <c r="AN471" s="132"/>
      <c r="AO471" s="257"/>
    </row>
    <row r="472" spans="1:41" hidden="1" x14ac:dyDescent="0.3">
      <c r="A472" s="297"/>
      <c r="B472" s="297"/>
      <c r="C472" s="245"/>
      <c r="D472" s="247"/>
      <c r="E472" s="249"/>
      <c r="F472" s="296"/>
      <c r="G472" s="257"/>
      <c r="H472" s="292"/>
      <c r="I472" s="257"/>
      <c r="J472" s="295"/>
      <c r="K472" s="261"/>
      <c r="L472" s="262"/>
      <c r="M472" s="263"/>
      <c r="N472" s="262">
        <f>IF(NOT(ISERROR(MATCH(M472,_xlfn.ANCHORARRAY(H480),0))),L482&amp;"Por favor no seleccionar los criterios de impacto",M472)</f>
        <v>0</v>
      </c>
      <c r="O472" s="261"/>
      <c r="P472" s="262"/>
      <c r="Q472" s="264"/>
      <c r="R472" s="119">
        <v>5</v>
      </c>
      <c r="S472" s="122"/>
      <c r="T472" s="123" t="str">
        <f t="shared" si="713"/>
        <v/>
      </c>
      <c r="U472" s="124"/>
      <c r="V472" s="124"/>
      <c r="W472" s="125" t="str">
        <f t="shared" si="712"/>
        <v/>
      </c>
      <c r="X472" s="124"/>
      <c r="Y472" s="124"/>
      <c r="Z472" s="124"/>
      <c r="AA472" s="126" t="str">
        <f t="shared" si="714"/>
        <v/>
      </c>
      <c r="AB472" s="127" t="str">
        <f t="shared" si="708"/>
        <v/>
      </c>
      <c r="AC472" s="125" t="str">
        <f t="shared" si="709"/>
        <v/>
      </c>
      <c r="AD472" s="127" t="str">
        <f t="shared" si="710"/>
        <v/>
      </c>
      <c r="AE472" s="125" t="str">
        <f t="shared" si="715"/>
        <v/>
      </c>
      <c r="AF472" s="128" t="str">
        <f t="shared" ref="AF472:AF473" si="716">IFERROR(IF(OR(AND(AB472="Muy Baja",AD472="Leve"),AND(AB472="Muy Baja",AD472="Menor"),AND(AB472="Baja",AD472="Leve")),"Bajo",IF(OR(AND(AB472="Muy baja",AD472="Moderado"),AND(AB472="Baja",AD472="Menor"),AND(AB472="Baja",AD472="Moderado"),AND(AB472="Media",AD472="Leve"),AND(AB472="Media",AD472="Menor"),AND(AB472="Media",AD472="Moderado"),AND(AB472="Alta",AD472="Leve"),AND(AB472="Alta",AD472="Menor")),"Moderado",IF(OR(AND(AB472="Muy Baja",AD472="Mayor"),AND(AB472="Baja",AD472="Mayor"),AND(AB472="Media",AD472="Mayor"),AND(AB472="Alta",AD472="Moderado"),AND(AB472="Alta",AD472="Mayor"),AND(AB472="Muy Alta",AD472="Leve"),AND(AB472="Muy Alta",AD472="Menor"),AND(AB472="Muy Alta",AD472="Moderado"),AND(AB472="Muy Alta",AD472="Mayor")),"Alto",IF(OR(AND(AB472="Muy Baja",AD472="Catastrófico"),AND(AB472="Baja",AD472="Catastrófico"),AND(AB472="Media",AD472="Catastrófico"),AND(AB472="Alta",AD472="Catastrófico"),AND(AB472="Muy Alta",AD472="Catastrófico")),"Extremo","")))),"")</f>
        <v/>
      </c>
      <c r="AG472" s="124"/>
      <c r="AH472" s="148"/>
      <c r="AI472" s="132"/>
      <c r="AJ472" s="132"/>
      <c r="AK472" s="132"/>
      <c r="AL472" s="132"/>
      <c r="AM472" s="132"/>
      <c r="AN472" s="132"/>
      <c r="AO472" s="257"/>
    </row>
    <row r="473" spans="1:41" hidden="1" x14ac:dyDescent="0.3">
      <c r="A473" s="297"/>
      <c r="B473" s="297"/>
      <c r="C473" s="246"/>
      <c r="D473" s="247"/>
      <c r="E473" s="250"/>
      <c r="F473" s="296"/>
      <c r="G473" s="257"/>
      <c r="H473" s="292"/>
      <c r="I473" s="257"/>
      <c r="J473" s="295"/>
      <c r="K473" s="261"/>
      <c r="L473" s="262"/>
      <c r="M473" s="263"/>
      <c r="N473" s="262">
        <f>IF(NOT(ISERROR(MATCH(M473,_xlfn.ANCHORARRAY(H481),0))),L483&amp;"Por favor no seleccionar los criterios de impacto",M473)</f>
        <v>0</v>
      </c>
      <c r="O473" s="261"/>
      <c r="P473" s="262"/>
      <c r="Q473" s="264"/>
      <c r="R473" s="119">
        <v>6</v>
      </c>
      <c r="S473" s="122"/>
      <c r="T473" s="123" t="str">
        <f t="shared" si="713"/>
        <v/>
      </c>
      <c r="U473" s="124"/>
      <c r="V473" s="124"/>
      <c r="W473" s="125" t="str">
        <f t="shared" si="712"/>
        <v/>
      </c>
      <c r="X473" s="124"/>
      <c r="Y473" s="124"/>
      <c r="Z473" s="124"/>
      <c r="AA473" s="126" t="str">
        <f t="shared" si="714"/>
        <v/>
      </c>
      <c r="AB473" s="127" t="str">
        <f t="shared" si="708"/>
        <v/>
      </c>
      <c r="AC473" s="125" t="str">
        <f t="shared" si="709"/>
        <v/>
      </c>
      <c r="AD473" s="127" t="str">
        <f t="shared" si="710"/>
        <v/>
      </c>
      <c r="AE473" s="125" t="str">
        <f t="shared" si="715"/>
        <v/>
      </c>
      <c r="AF473" s="128" t="str">
        <f t="shared" si="716"/>
        <v/>
      </c>
      <c r="AG473" s="124"/>
      <c r="AH473" s="148"/>
      <c r="AI473" s="132"/>
      <c r="AJ473" s="132"/>
      <c r="AK473" s="132"/>
      <c r="AL473" s="132"/>
      <c r="AM473" s="132"/>
      <c r="AN473" s="132"/>
      <c r="AO473" s="257"/>
    </row>
    <row r="474" spans="1:41" hidden="1" x14ac:dyDescent="0.3">
      <c r="A474" s="297"/>
      <c r="B474" s="297"/>
      <c r="C474" s="244">
        <v>108</v>
      </c>
      <c r="D474" s="247"/>
      <c r="E474" s="248"/>
      <c r="F474" s="296"/>
      <c r="G474" s="257"/>
      <c r="H474" s="292"/>
      <c r="I474" s="257"/>
      <c r="J474" s="295"/>
      <c r="K474" s="261" t="str">
        <f t="shared" ref="K474" si="717">IF(J474&lt;=0,"",IF(J474&lt;=2,"Muy Baja",IF(J474&lt;=24,"Baja",IF(J474&lt;=500,"Media",IF(J474&lt;=5000,"Alta","Muy Alta")))))</f>
        <v/>
      </c>
      <c r="L474" s="262" t="str">
        <f>IF(K474="","",IF(K474="Muy Baja",0.2,IF(K474="Baja",0.4,IF(K474="Media",0.6,IF(K474="Alta",0.8,IF(K474="Muy Alta",1,))))))</f>
        <v/>
      </c>
      <c r="M474" s="263"/>
      <c r="N474" s="262">
        <f>IF(NOT(ISERROR(MATCH(M474,'Tabla Impacto'!$B$221:$B$223,0))),'Tabla Impacto'!$F$223&amp;"Por favor no seleccionar los criterios de impacto(Afectación Económica o presupuestal y Pérdida Reputacional)",M474)</f>
        <v>0</v>
      </c>
      <c r="O474" s="261" t="str">
        <f>IF(OR(N474='Tabla Impacto'!$C$11,N474='Tabla Impacto'!$D$11),"Leve",IF(OR(N474='Tabla Impacto'!$C$12,N474='Tabla Impacto'!$D$12),"Menor",IF(OR(N474='Tabla Impacto'!$C$13,N474='Tabla Impacto'!$D$13),"Moderado",IF(OR(N474='Tabla Impacto'!$C$14,N474='Tabla Impacto'!$D$14),"Mayor",IF(OR(N474='Tabla Impacto'!$C$15,N474='Tabla Impacto'!$D$15),"Catastrófico","")))))</f>
        <v/>
      </c>
      <c r="P474" s="262" t="str">
        <f>IF(O474="","",IF(O474="Leve",0.2,IF(O474="Menor",0.4,IF(O474="Moderado",0.6,IF(O474="Mayor",0.8,IF(O474="Catastrófico",1,))))))</f>
        <v/>
      </c>
      <c r="Q474" s="264" t="str">
        <f>IF(OR(AND(K474="Muy Baja",O474="Leve"),AND(K474="Muy Baja",O474="Menor"),AND(K474="Baja",O474="Leve")),"Bajo",IF(OR(AND(K474="Muy baja",O474="Moderado"),AND(K474="Baja",O474="Menor"),AND(K474="Baja",O474="Moderado"),AND(K474="Media",O474="Leve"),AND(K474="Media",O474="Menor"),AND(K474="Media",O474="Moderado"),AND(K474="Alta",O474="Leve"),AND(K474="Alta",O474="Menor")),"Moderado",IF(OR(AND(K474="Muy Baja",O474="Mayor"),AND(K474="Baja",O474="Mayor"),AND(K474="Media",O474="Mayor"),AND(K474="Alta",O474="Moderado"),AND(K474="Alta",O474="Mayor"),AND(K474="Muy Alta",O474="Leve"),AND(K474="Muy Alta",O474="Menor"),AND(K474="Muy Alta",O474="Moderado"),AND(K474="Muy Alta",O474="Mayor")),"Alto",IF(OR(AND(K474="Muy Baja",O474="Catastrófico"),AND(K474="Baja",O474="Catastrófico"),AND(K474="Media",O474="Catastrófico"),AND(K474="Alta",O474="Catastrófico"),AND(K474="Muy Alta",O474="Catastrófico")),"Extremo",""))))</f>
        <v/>
      </c>
      <c r="R474" s="119">
        <v>1</v>
      </c>
      <c r="S474" s="122"/>
      <c r="T474" s="123" t="str">
        <f>IF(OR(U474="Preventivo",U474="Detectivo"),"Probabilidad",IF(U474="Correctivo","Impacto",""))</f>
        <v/>
      </c>
      <c r="U474" s="124"/>
      <c r="V474" s="124"/>
      <c r="W474" s="125" t="str">
        <f>IF(AND(U474="Preventivo",V474="Automático"),"50%",IF(AND(U474="Preventivo",V474="Manual"),"40%",IF(AND(U474="Detectivo",V474="Automático"),"40%",IF(AND(U474="Detectivo",V474="Manual"),"30%",IF(AND(U474="Correctivo",V474="Automático"),"35%",IF(AND(U474="Correctivo",V474="Manual"),"25%",""))))))</f>
        <v/>
      </c>
      <c r="X474" s="124"/>
      <c r="Y474" s="124"/>
      <c r="Z474" s="124"/>
      <c r="AA474" s="126" t="str">
        <f>IFERROR(IF(T474="Probabilidad",(L474-(+L474*W474)),IF(T474="Impacto",L474,"")),"")</f>
        <v/>
      </c>
      <c r="AB474" s="127" t="str">
        <f>IFERROR(IF(AA474="","",IF(AA474&lt;=0.2,"Muy Baja",IF(AA474&lt;=0.4,"Baja",IF(AA474&lt;=0.6,"Media",IF(AA474&lt;=0.8,"Alta","Muy Alta"))))),"")</f>
        <v/>
      </c>
      <c r="AC474" s="125" t="str">
        <f>+AA474</f>
        <v/>
      </c>
      <c r="AD474" s="127" t="str">
        <f>IFERROR(IF(AE474="","",IF(AE474&lt;=0.2,"Leve",IF(AE474&lt;=0.4,"Menor",IF(AE474&lt;=0.6,"Moderado",IF(AE474&lt;=0.8,"Mayor","Catastrófico"))))),"")</f>
        <v/>
      </c>
      <c r="AE474" s="125" t="str">
        <f>IFERROR(IF(T474="Impacto",(P474-(+P474*W474)),IF(T474="Probabilidad",P474,"")),"")</f>
        <v/>
      </c>
      <c r="AF474" s="128" t="str">
        <f>IFERROR(IF(OR(AND(AB474="Muy Baja",AD474="Leve"),AND(AB474="Muy Baja",AD474="Menor"),AND(AB474="Baja",AD474="Leve")),"Bajo",IF(OR(AND(AB474="Muy baja",AD474="Moderado"),AND(AB474="Baja",AD474="Menor"),AND(AB474="Baja",AD474="Moderado"),AND(AB474="Media",AD474="Leve"),AND(AB474="Media",AD474="Menor"),AND(AB474="Media",AD474="Moderado"),AND(AB474="Alta",AD474="Leve"),AND(AB474="Alta",AD474="Menor")),"Moderado",IF(OR(AND(AB474="Muy Baja",AD474="Mayor"),AND(AB474="Baja",AD474="Mayor"),AND(AB474="Media",AD474="Mayor"),AND(AB474="Alta",AD474="Moderado"),AND(AB474="Alta",AD474="Mayor"),AND(AB474="Muy Alta",AD474="Leve"),AND(AB474="Muy Alta",AD474="Menor"),AND(AB474="Muy Alta",AD474="Moderado"),AND(AB474="Muy Alta",AD474="Mayor")),"Alto",IF(OR(AND(AB474="Muy Baja",AD474="Catastrófico"),AND(AB474="Baja",AD474="Catastrófico"),AND(AB474="Media",AD474="Catastrófico"),AND(AB474="Alta",AD474="Catastrófico"),AND(AB474="Muy Alta",AD474="Catastrófico")),"Extremo","")))),"")</f>
        <v/>
      </c>
      <c r="AG474" s="124"/>
      <c r="AH474" s="148"/>
      <c r="AI474" s="132"/>
      <c r="AJ474" s="132"/>
      <c r="AK474" s="132"/>
      <c r="AL474" s="132"/>
      <c r="AM474" s="132"/>
      <c r="AN474" s="132"/>
      <c r="AO474" s="257"/>
    </row>
    <row r="475" spans="1:41" hidden="1" x14ac:dyDescent="0.3">
      <c r="A475" s="297"/>
      <c r="B475" s="297"/>
      <c r="C475" s="245"/>
      <c r="D475" s="247"/>
      <c r="E475" s="249"/>
      <c r="F475" s="296"/>
      <c r="G475" s="257"/>
      <c r="H475" s="292"/>
      <c r="I475" s="257"/>
      <c r="J475" s="295"/>
      <c r="K475" s="261"/>
      <c r="L475" s="262"/>
      <c r="M475" s="263"/>
      <c r="N475" s="262">
        <f>IF(NOT(ISERROR(MATCH(M475,_xlfn.ANCHORARRAY(H483),0))),L485&amp;"Por favor no seleccionar los criterios de impacto",M475)</f>
        <v>0</v>
      </c>
      <c r="O475" s="261"/>
      <c r="P475" s="262"/>
      <c r="Q475" s="264"/>
      <c r="R475" s="119">
        <v>2</v>
      </c>
      <c r="S475" s="122"/>
      <c r="T475" s="123" t="str">
        <f>IF(OR(U475="Preventivo",U475="Detectivo"),"Probabilidad",IF(U475="Correctivo","Impacto",""))</f>
        <v/>
      </c>
      <c r="U475" s="124"/>
      <c r="V475" s="124"/>
      <c r="W475" s="125" t="str">
        <f>IF(AND(U475="Preventivo",V475="Automático"),"50%",IF(AND(U475="Preventivo",V475="Manual"),"40%",IF(AND(U475="Detectivo",V475="Automático"),"40%",IF(AND(U475="Detectivo",V475="Manual"),"30%",IF(AND(U475="Correctivo",V475="Automático"),"35%",IF(AND(U475="Correctivo",V475="Manual"),"25%",""))))))</f>
        <v/>
      </c>
      <c r="X475" s="124"/>
      <c r="Y475" s="124"/>
      <c r="Z475" s="124"/>
      <c r="AA475" s="126" t="str">
        <f>IFERROR(IF(AND(T474="Probabilidad",T475="Probabilidad"),(AC474-(+AC474*W475)),IF(T475="Probabilidad",(L474-(+L474*W475)),IF(T475="Impacto",AC474,""))),"")</f>
        <v/>
      </c>
      <c r="AB475" s="127" t="str">
        <f t="shared" ref="AB475:AB479" si="718">IFERROR(IF(AA475="","",IF(AA475&lt;=0.2,"Muy Baja",IF(AA475&lt;=0.4,"Baja",IF(AA475&lt;=0.6,"Media",IF(AA475&lt;=0.8,"Alta","Muy Alta"))))),"")</f>
        <v/>
      </c>
      <c r="AC475" s="125" t="str">
        <f t="shared" ref="AC475:AC479" si="719">+AA475</f>
        <v/>
      </c>
      <c r="AD475" s="127" t="str">
        <f t="shared" ref="AD475:AD479" si="720">IFERROR(IF(AE475="","",IF(AE475&lt;=0.2,"Leve",IF(AE475&lt;=0.4,"Menor",IF(AE475&lt;=0.6,"Moderado",IF(AE475&lt;=0.8,"Mayor","Catastrófico"))))),"")</f>
        <v/>
      </c>
      <c r="AE475" s="125" t="str">
        <f>IFERROR(IF(AND(T474="Impacto",T475="Impacto"),(AE468-(+AE468*W475)),IF(T475="Impacto",($P$72-(+$P$72*W475)),IF(T475="Probabilidad",AE468,""))),"")</f>
        <v/>
      </c>
      <c r="AF475" s="128" t="str">
        <f t="shared" ref="AF475:AF476" si="721">IFERROR(IF(OR(AND(AB475="Muy Baja",AD475="Leve"),AND(AB475="Muy Baja",AD475="Menor"),AND(AB475="Baja",AD475="Leve")),"Bajo",IF(OR(AND(AB475="Muy baja",AD475="Moderado"),AND(AB475="Baja",AD475="Menor"),AND(AB475="Baja",AD475="Moderado"),AND(AB475="Media",AD475="Leve"),AND(AB475="Media",AD475="Menor"),AND(AB475="Media",AD475="Moderado"),AND(AB475="Alta",AD475="Leve"),AND(AB475="Alta",AD475="Menor")),"Moderado",IF(OR(AND(AB475="Muy Baja",AD475="Mayor"),AND(AB475="Baja",AD475="Mayor"),AND(AB475="Media",AD475="Mayor"),AND(AB475="Alta",AD475="Moderado"),AND(AB475="Alta",AD475="Mayor"),AND(AB475="Muy Alta",AD475="Leve"),AND(AB475="Muy Alta",AD475="Menor"),AND(AB475="Muy Alta",AD475="Moderado"),AND(AB475="Muy Alta",AD475="Mayor")),"Alto",IF(OR(AND(AB475="Muy Baja",AD475="Catastrófico"),AND(AB475="Baja",AD475="Catastrófico"),AND(AB475="Media",AD475="Catastrófico"),AND(AB475="Alta",AD475="Catastrófico"),AND(AB475="Muy Alta",AD475="Catastrófico")),"Extremo","")))),"")</f>
        <v/>
      </c>
      <c r="AG475" s="124"/>
      <c r="AH475" s="148"/>
      <c r="AI475" s="132"/>
      <c r="AJ475" s="132"/>
      <c r="AK475" s="132"/>
      <c r="AL475" s="132"/>
      <c r="AM475" s="132"/>
      <c r="AN475" s="132"/>
      <c r="AO475" s="257"/>
    </row>
    <row r="476" spans="1:41" hidden="1" x14ac:dyDescent="0.3">
      <c r="A476" s="297"/>
      <c r="B476" s="297"/>
      <c r="C476" s="245"/>
      <c r="D476" s="247"/>
      <c r="E476" s="249"/>
      <c r="F476" s="296"/>
      <c r="G476" s="257"/>
      <c r="H476" s="292"/>
      <c r="I476" s="257"/>
      <c r="J476" s="295"/>
      <c r="K476" s="261"/>
      <c r="L476" s="262"/>
      <c r="M476" s="263"/>
      <c r="N476" s="262">
        <f>IF(NOT(ISERROR(MATCH(M476,_xlfn.ANCHORARRAY(H484),0))),L486&amp;"Por favor no seleccionar los criterios de impacto",M476)</f>
        <v>0</v>
      </c>
      <c r="O476" s="261"/>
      <c r="P476" s="262"/>
      <c r="Q476" s="264"/>
      <c r="R476" s="119">
        <v>3</v>
      </c>
      <c r="S476" s="130"/>
      <c r="T476" s="123" t="str">
        <f>IF(OR(U476="Preventivo",U476="Detectivo"),"Probabilidad",IF(U476="Correctivo","Impacto",""))</f>
        <v/>
      </c>
      <c r="U476" s="124"/>
      <c r="V476" s="124"/>
      <c r="W476" s="125" t="str">
        <f t="shared" ref="W476:W479" si="722">IF(AND(U476="Preventivo",V476="Automático"),"50%",IF(AND(U476="Preventivo",V476="Manual"),"40%",IF(AND(U476="Detectivo",V476="Automático"),"40%",IF(AND(U476="Detectivo",V476="Manual"),"30%",IF(AND(U476="Correctivo",V476="Automático"),"35%",IF(AND(U476="Correctivo",V476="Manual"),"25%",""))))))</f>
        <v/>
      </c>
      <c r="X476" s="124"/>
      <c r="Y476" s="124"/>
      <c r="Z476" s="124"/>
      <c r="AA476" s="126" t="str">
        <f>IFERROR(IF(AND(T475="Probabilidad",T476="Probabilidad"),(AC475-(+AC475*W476)),IF(AND(T475="Impacto",T476="Probabilidad"),(AC474-(+AC474*W476)),IF(T476="Impacto",AC475,""))),"")</f>
        <v/>
      </c>
      <c r="AB476" s="127" t="str">
        <f t="shared" si="718"/>
        <v/>
      </c>
      <c r="AC476" s="125" t="str">
        <f t="shared" si="719"/>
        <v/>
      </c>
      <c r="AD476" s="127" t="str">
        <f t="shared" si="720"/>
        <v/>
      </c>
      <c r="AE476" s="125" t="str">
        <f>IFERROR(IF(AND(T475="Impacto",T476="Impacto"),(AE475-(+AE475*W476)),IF(AND(T475="Probabilidad",T476="Impacto"),(AE474-(+AE474*W476)),IF(T476="Probabilidad",AE475,""))),"")</f>
        <v/>
      </c>
      <c r="AF476" s="128" t="str">
        <f t="shared" si="721"/>
        <v/>
      </c>
      <c r="AG476" s="124"/>
      <c r="AH476" s="148"/>
      <c r="AI476" s="132"/>
      <c r="AJ476" s="132"/>
      <c r="AK476" s="132"/>
      <c r="AL476" s="132"/>
      <c r="AM476" s="132"/>
      <c r="AN476" s="132"/>
      <c r="AO476" s="257"/>
    </row>
    <row r="477" spans="1:41" hidden="1" x14ac:dyDescent="0.3">
      <c r="A477" s="297"/>
      <c r="B477" s="297"/>
      <c r="C477" s="245"/>
      <c r="D477" s="247"/>
      <c r="E477" s="249"/>
      <c r="F477" s="296"/>
      <c r="G477" s="257"/>
      <c r="H477" s="292"/>
      <c r="I477" s="257"/>
      <c r="J477" s="295"/>
      <c r="K477" s="261"/>
      <c r="L477" s="262"/>
      <c r="M477" s="263"/>
      <c r="N477" s="262">
        <f>IF(NOT(ISERROR(MATCH(M477,_xlfn.ANCHORARRAY(H485),0))),L487&amp;"Por favor no seleccionar los criterios de impacto",M477)</f>
        <v>0</v>
      </c>
      <c r="O477" s="261"/>
      <c r="P477" s="262"/>
      <c r="Q477" s="264"/>
      <c r="R477" s="119">
        <v>4</v>
      </c>
      <c r="S477" s="122"/>
      <c r="T477" s="123" t="str">
        <f t="shared" ref="T477:T479" si="723">IF(OR(U477="Preventivo",U477="Detectivo"),"Probabilidad",IF(U477="Correctivo","Impacto",""))</f>
        <v/>
      </c>
      <c r="U477" s="124"/>
      <c r="V477" s="124"/>
      <c r="W477" s="125" t="str">
        <f t="shared" si="722"/>
        <v/>
      </c>
      <c r="X477" s="124"/>
      <c r="Y477" s="124"/>
      <c r="Z477" s="124"/>
      <c r="AA477" s="126" t="str">
        <f t="shared" ref="AA477:AA479" si="724">IFERROR(IF(AND(T476="Probabilidad",T477="Probabilidad"),(AC476-(+AC476*W477)),IF(AND(T476="Impacto",T477="Probabilidad"),(AC475-(+AC475*W477)),IF(T477="Impacto",AC476,""))),"")</f>
        <v/>
      </c>
      <c r="AB477" s="127" t="str">
        <f t="shared" si="718"/>
        <v/>
      </c>
      <c r="AC477" s="125" t="str">
        <f t="shared" si="719"/>
        <v/>
      </c>
      <c r="AD477" s="127" t="str">
        <f t="shared" si="720"/>
        <v/>
      </c>
      <c r="AE477" s="125" t="str">
        <f t="shared" ref="AE477:AE479" si="725">IFERROR(IF(AND(T476="Impacto",T477="Impacto"),(AE476-(+AE476*W477)),IF(AND(T476="Probabilidad",T477="Impacto"),(AE475-(+AE475*W477)),IF(T477="Probabilidad",AE476,""))),"")</f>
        <v/>
      </c>
      <c r="AF477" s="128" t="str">
        <f>IFERROR(IF(OR(AND(AB477="Muy Baja",AD477="Leve"),AND(AB477="Muy Baja",AD477="Menor"),AND(AB477="Baja",AD477="Leve")),"Bajo",IF(OR(AND(AB477="Muy baja",AD477="Moderado"),AND(AB477="Baja",AD477="Menor"),AND(AB477="Baja",AD477="Moderado"),AND(AB477="Media",AD477="Leve"),AND(AB477="Media",AD477="Menor"),AND(AB477="Media",AD477="Moderado"),AND(AB477="Alta",AD477="Leve"),AND(AB477="Alta",AD477="Menor")),"Moderado",IF(OR(AND(AB477="Muy Baja",AD477="Mayor"),AND(AB477="Baja",AD477="Mayor"),AND(AB477="Media",AD477="Mayor"),AND(AB477="Alta",AD477="Moderado"),AND(AB477="Alta",AD477="Mayor"),AND(AB477="Muy Alta",AD477="Leve"),AND(AB477="Muy Alta",AD477="Menor"),AND(AB477="Muy Alta",AD477="Moderado"),AND(AB477="Muy Alta",AD477="Mayor")),"Alto",IF(OR(AND(AB477="Muy Baja",AD477="Catastrófico"),AND(AB477="Baja",AD477="Catastrófico"),AND(AB477="Media",AD477="Catastrófico"),AND(AB477="Alta",AD477="Catastrófico"),AND(AB477="Muy Alta",AD477="Catastrófico")),"Extremo","")))),"")</f>
        <v/>
      </c>
      <c r="AG477" s="124"/>
      <c r="AH477" s="148"/>
      <c r="AI477" s="132"/>
      <c r="AJ477" s="132"/>
      <c r="AK477" s="132"/>
      <c r="AL477" s="132"/>
      <c r="AM477" s="132"/>
      <c r="AN477" s="132"/>
      <c r="AO477" s="257"/>
    </row>
    <row r="478" spans="1:41" hidden="1" x14ac:dyDescent="0.3">
      <c r="A478" s="297"/>
      <c r="B478" s="297"/>
      <c r="C478" s="245"/>
      <c r="D478" s="247"/>
      <c r="E478" s="249"/>
      <c r="F478" s="296"/>
      <c r="G478" s="257"/>
      <c r="H478" s="292"/>
      <c r="I478" s="257"/>
      <c r="J478" s="295"/>
      <c r="K478" s="261"/>
      <c r="L478" s="262"/>
      <c r="M478" s="263"/>
      <c r="N478" s="262">
        <f>IF(NOT(ISERROR(MATCH(M478,_xlfn.ANCHORARRAY(H486),0))),L488&amp;"Por favor no seleccionar los criterios de impacto",M478)</f>
        <v>0</v>
      </c>
      <c r="O478" s="261"/>
      <c r="P478" s="262"/>
      <c r="Q478" s="264"/>
      <c r="R478" s="119">
        <v>5</v>
      </c>
      <c r="S478" s="122"/>
      <c r="T478" s="123" t="str">
        <f t="shared" si="723"/>
        <v/>
      </c>
      <c r="U478" s="124"/>
      <c r="V478" s="124"/>
      <c r="W478" s="125" t="str">
        <f t="shared" si="722"/>
        <v/>
      </c>
      <c r="X478" s="124"/>
      <c r="Y478" s="124"/>
      <c r="Z478" s="124"/>
      <c r="AA478" s="126" t="str">
        <f t="shared" si="724"/>
        <v/>
      </c>
      <c r="AB478" s="127" t="str">
        <f t="shared" si="718"/>
        <v/>
      </c>
      <c r="AC478" s="125" t="str">
        <f t="shared" si="719"/>
        <v/>
      </c>
      <c r="AD478" s="127" t="str">
        <f t="shared" si="720"/>
        <v/>
      </c>
      <c r="AE478" s="125" t="str">
        <f t="shared" si="725"/>
        <v/>
      </c>
      <c r="AF478" s="128" t="str">
        <f t="shared" ref="AF478:AF479" si="726">IFERROR(IF(OR(AND(AB478="Muy Baja",AD478="Leve"),AND(AB478="Muy Baja",AD478="Menor"),AND(AB478="Baja",AD478="Leve")),"Bajo",IF(OR(AND(AB478="Muy baja",AD478="Moderado"),AND(AB478="Baja",AD478="Menor"),AND(AB478="Baja",AD478="Moderado"),AND(AB478="Media",AD478="Leve"),AND(AB478="Media",AD478="Menor"),AND(AB478="Media",AD478="Moderado"),AND(AB478="Alta",AD478="Leve"),AND(AB478="Alta",AD478="Menor")),"Moderado",IF(OR(AND(AB478="Muy Baja",AD478="Mayor"),AND(AB478="Baja",AD478="Mayor"),AND(AB478="Media",AD478="Mayor"),AND(AB478="Alta",AD478="Moderado"),AND(AB478="Alta",AD478="Mayor"),AND(AB478="Muy Alta",AD478="Leve"),AND(AB478="Muy Alta",AD478="Menor"),AND(AB478="Muy Alta",AD478="Moderado"),AND(AB478="Muy Alta",AD478="Mayor")),"Alto",IF(OR(AND(AB478="Muy Baja",AD478="Catastrófico"),AND(AB478="Baja",AD478="Catastrófico"),AND(AB478="Media",AD478="Catastrófico"),AND(AB478="Alta",AD478="Catastrófico"),AND(AB478="Muy Alta",AD478="Catastrófico")),"Extremo","")))),"")</f>
        <v/>
      </c>
      <c r="AG478" s="124"/>
      <c r="AH478" s="148"/>
      <c r="AI478" s="132"/>
      <c r="AJ478" s="132"/>
      <c r="AK478" s="132"/>
      <c r="AL478" s="132"/>
      <c r="AM478" s="132"/>
      <c r="AN478" s="132"/>
      <c r="AO478" s="257"/>
    </row>
    <row r="479" spans="1:41" hidden="1" x14ac:dyDescent="0.3">
      <c r="A479" s="297"/>
      <c r="B479" s="297"/>
      <c r="C479" s="246"/>
      <c r="D479" s="247"/>
      <c r="E479" s="250"/>
      <c r="F479" s="296"/>
      <c r="G479" s="257"/>
      <c r="H479" s="292"/>
      <c r="I479" s="257"/>
      <c r="J479" s="295"/>
      <c r="K479" s="261"/>
      <c r="L479" s="262"/>
      <c r="M479" s="263"/>
      <c r="N479" s="262">
        <f>IF(NOT(ISERROR(MATCH(M479,_xlfn.ANCHORARRAY(H487),0))),L489&amp;"Por favor no seleccionar los criterios de impacto",M479)</f>
        <v>0</v>
      </c>
      <c r="O479" s="261"/>
      <c r="P479" s="262"/>
      <c r="Q479" s="264"/>
      <c r="R479" s="119">
        <v>6</v>
      </c>
      <c r="S479" s="122"/>
      <c r="T479" s="123" t="str">
        <f t="shared" si="723"/>
        <v/>
      </c>
      <c r="U479" s="124"/>
      <c r="V479" s="124"/>
      <c r="W479" s="125" t="str">
        <f t="shared" si="722"/>
        <v/>
      </c>
      <c r="X479" s="124"/>
      <c r="Y479" s="124"/>
      <c r="Z479" s="124"/>
      <c r="AA479" s="126" t="str">
        <f t="shared" si="724"/>
        <v/>
      </c>
      <c r="AB479" s="127" t="str">
        <f t="shared" si="718"/>
        <v/>
      </c>
      <c r="AC479" s="125" t="str">
        <f t="shared" si="719"/>
        <v/>
      </c>
      <c r="AD479" s="127" t="str">
        <f t="shared" si="720"/>
        <v/>
      </c>
      <c r="AE479" s="125" t="str">
        <f t="shared" si="725"/>
        <v/>
      </c>
      <c r="AF479" s="128" t="str">
        <f t="shared" si="726"/>
        <v/>
      </c>
      <c r="AG479" s="124"/>
      <c r="AH479" s="148"/>
      <c r="AI479" s="132"/>
      <c r="AJ479" s="132"/>
      <c r="AK479" s="132"/>
      <c r="AL479" s="132"/>
      <c r="AM479" s="132"/>
      <c r="AN479" s="132"/>
      <c r="AO479" s="257"/>
    </row>
    <row r="480" spans="1:41" hidden="1" x14ac:dyDescent="0.3">
      <c r="A480" s="297"/>
      <c r="B480" s="297"/>
      <c r="C480" s="244">
        <v>109</v>
      </c>
      <c r="D480" s="247"/>
      <c r="E480" s="248"/>
      <c r="F480" s="296"/>
      <c r="G480" s="257"/>
      <c r="H480" s="292"/>
      <c r="I480" s="257"/>
      <c r="J480" s="295"/>
      <c r="K480" s="261" t="str">
        <f t="shared" ref="K480" si="727">IF(J480&lt;=0,"",IF(J480&lt;=2,"Muy Baja",IF(J480&lt;=24,"Baja",IF(J480&lt;=500,"Media",IF(J480&lt;=5000,"Alta","Muy Alta")))))</f>
        <v/>
      </c>
      <c r="L480" s="262" t="str">
        <f>IF(K480="","",IF(K480="Muy Baja",0.2,IF(K480="Baja",0.4,IF(K480="Media",0.6,IF(K480="Alta",0.8,IF(K480="Muy Alta",1,))))))</f>
        <v/>
      </c>
      <c r="M480" s="263"/>
      <c r="N480" s="262">
        <f>IF(NOT(ISERROR(MATCH(M480,'Tabla Impacto'!$B$221:$B$223,0))),'Tabla Impacto'!$F$223&amp;"Por favor no seleccionar los criterios de impacto(Afectación Económica o presupuestal y Pérdida Reputacional)",M480)</f>
        <v>0</v>
      </c>
      <c r="O480" s="261" t="str">
        <f>IF(OR(N480='Tabla Impacto'!$C$11,N480='Tabla Impacto'!$D$11),"Leve",IF(OR(N480='Tabla Impacto'!$C$12,N480='Tabla Impacto'!$D$12),"Menor",IF(OR(N480='Tabla Impacto'!$C$13,N480='Tabla Impacto'!$D$13),"Moderado",IF(OR(N480='Tabla Impacto'!$C$14,N480='Tabla Impacto'!$D$14),"Mayor",IF(OR(N480='Tabla Impacto'!$C$15,N480='Tabla Impacto'!$D$15),"Catastrófico","")))))</f>
        <v/>
      </c>
      <c r="P480" s="262" t="str">
        <f>IF(O480="","",IF(O480="Leve",0.2,IF(O480="Menor",0.4,IF(O480="Moderado",0.6,IF(O480="Mayor",0.8,IF(O480="Catastrófico",1,))))))</f>
        <v/>
      </c>
      <c r="Q480" s="264" t="str">
        <f>IF(OR(AND(K480="Muy Baja",O480="Leve"),AND(K480="Muy Baja",O480="Menor"),AND(K480="Baja",O480="Leve")),"Bajo",IF(OR(AND(K480="Muy baja",O480="Moderado"),AND(K480="Baja",O480="Menor"),AND(K480="Baja",O480="Moderado"),AND(K480="Media",O480="Leve"),AND(K480="Media",O480="Menor"),AND(K480="Media",O480="Moderado"),AND(K480="Alta",O480="Leve"),AND(K480="Alta",O480="Menor")),"Moderado",IF(OR(AND(K480="Muy Baja",O480="Mayor"),AND(K480="Baja",O480="Mayor"),AND(K480="Media",O480="Mayor"),AND(K480="Alta",O480="Moderado"),AND(K480="Alta",O480="Mayor"),AND(K480="Muy Alta",O480="Leve"),AND(K480="Muy Alta",O480="Menor"),AND(K480="Muy Alta",O480="Moderado"),AND(K480="Muy Alta",O480="Mayor")),"Alto",IF(OR(AND(K480="Muy Baja",O480="Catastrófico"),AND(K480="Baja",O480="Catastrófico"),AND(K480="Media",O480="Catastrófico"),AND(K480="Alta",O480="Catastrófico"),AND(K480="Muy Alta",O480="Catastrófico")),"Extremo",""))))</f>
        <v/>
      </c>
      <c r="R480" s="119">
        <v>1</v>
      </c>
      <c r="S480" s="122"/>
      <c r="T480" s="123" t="str">
        <f>IF(OR(U480="Preventivo",U480="Detectivo"),"Probabilidad",IF(U480="Correctivo","Impacto",""))</f>
        <v/>
      </c>
      <c r="U480" s="124"/>
      <c r="V480" s="124"/>
      <c r="W480" s="125" t="str">
        <f>IF(AND(U480="Preventivo",V480="Automático"),"50%",IF(AND(U480="Preventivo",V480="Manual"),"40%",IF(AND(U480="Detectivo",V480="Automático"),"40%",IF(AND(U480="Detectivo",V480="Manual"),"30%",IF(AND(U480="Correctivo",V480="Automático"),"35%",IF(AND(U480="Correctivo",V480="Manual"),"25%",""))))))</f>
        <v/>
      </c>
      <c r="X480" s="124"/>
      <c r="Y480" s="124"/>
      <c r="Z480" s="124"/>
      <c r="AA480" s="126" t="str">
        <f>IFERROR(IF(T480="Probabilidad",(L480-(+L480*W480)),IF(T480="Impacto",L480,"")),"")</f>
        <v/>
      </c>
      <c r="AB480" s="127" t="str">
        <f>IFERROR(IF(AA480="","",IF(AA480&lt;=0.2,"Muy Baja",IF(AA480&lt;=0.4,"Baja",IF(AA480&lt;=0.6,"Media",IF(AA480&lt;=0.8,"Alta","Muy Alta"))))),"")</f>
        <v/>
      </c>
      <c r="AC480" s="125" t="str">
        <f>+AA480</f>
        <v/>
      </c>
      <c r="AD480" s="127" t="str">
        <f>IFERROR(IF(AE480="","",IF(AE480&lt;=0.2,"Leve",IF(AE480&lt;=0.4,"Menor",IF(AE480&lt;=0.6,"Moderado",IF(AE480&lt;=0.8,"Mayor","Catastrófico"))))),"")</f>
        <v/>
      </c>
      <c r="AE480" s="125" t="str">
        <f>IFERROR(IF(T480="Impacto",(P480-(+P480*W480)),IF(T480="Probabilidad",P480,"")),"")</f>
        <v/>
      </c>
      <c r="AF480" s="128" t="str">
        <f>IFERROR(IF(OR(AND(AB480="Muy Baja",AD480="Leve"),AND(AB480="Muy Baja",AD480="Menor"),AND(AB480="Baja",AD480="Leve")),"Bajo",IF(OR(AND(AB480="Muy baja",AD480="Moderado"),AND(AB480="Baja",AD480="Menor"),AND(AB480="Baja",AD480="Moderado"),AND(AB480="Media",AD480="Leve"),AND(AB480="Media",AD480="Menor"),AND(AB480="Media",AD480="Moderado"),AND(AB480="Alta",AD480="Leve"),AND(AB480="Alta",AD480="Menor")),"Moderado",IF(OR(AND(AB480="Muy Baja",AD480="Mayor"),AND(AB480="Baja",AD480="Mayor"),AND(AB480="Media",AD480="Mayor"),AND(AB480="Alta",AD480="Moderado"),AND(AB480="Alta",AD480="Mayor"),AND(AB480="Muy Alta",AD480="Leve"),AND(AB480="Muy Alta",AD480="Menor"),AND(AB480="Muy Alta",AD480="Moderado"),AND(AB480="Muy Alta",AD480="Mayor")),"Alto",IF(OR(AND(AB480="Muy Baja",AD480="Catastrófico"),AND(AB480="Baja",AD480="Catastrófico"),AND(AB480="Media",AD480="Catastrófico"),AND(AB480="Alta",AD480="Catastrófico"),AND(AB480="Muy Alta",AD480="Catastrófico")),"Extremo","")))),"")</f>
        <v/>
      </c>
      <c r="AG480" s="124"/>
      <c r="AH480" s="148"/>
      <c r="AI480" s="132"/>
      <c r="AJ480" s="132"/>
      <c r="AK480" s="132"/>
      <c r="AL480" s="132"/>
      <c r="AM480" s="132"/>
      <c r="AN480" s="132"/>
      <c r="AO480" s="257"/>
    </row>
    <row r="481" spans="1:41" hidden="1" x14ac:dyDescent="0.3">
      <c r="A481" s="297"/>
      <c r="B481" s="297"/>
      <c r="C481" s="245"/>
      <c r="D481" s="247"/>
      <c r="E481" s="249"/>
      <c r="F481" s="296"/>
      <c r="G481" s="257"/>
      <c r="H481" s="292"/>
      <c r="I481" s="257"/>
      <c r="J481" s="295"/>
      <c r="K481" s="261"/>
      <c r="L481" s="262"/>
      <c r="M481" s="263"/>
      <c r="N481" s="262">
        <f>IF(NOT(ISERROR(MATCH(M481,_xlfn.ANCHORARRAY(H489),0))),L491&amp;"Por favor no seleccionar los criterios de impacto",M481)</f>
        <v>0</v>
      </c>
      <c r="O481" s="261"/>
      <c r="P481" s="262"/>
      <c r="Q481" s="264"/>
      <c r="R481" s="119">
        <v>2</v>
      </c>
      <c r="S481" s="122"/>
      <c r="T481" s="123" t="str">
        <f>IF(OR(U481="Preventivo",U481="Detectivo"),"Probabilidad",IF(U481="Correctivo","Impacto",""))</f>
        <v/>
      </c>
      <c r="U481" s="124"/>
      <c r="V481" s="124"/>
      <c r="W481" s="125" t="str">
        <f>IF(AND(U481="Preventivo",V481="Automático"),"50%",IF(AND(U481="Preventivo",V481="Manual"),"40%",IF(AND(U481="Detectivo",V481="Automático"),"40%",IF(AND(U481="Detectivo",V481="Manual"),"30%",IF(AND(U481="Correctivo",V481="Automático"),"35%",IF(AND(U481="Correctivo",V481="Manual"),"25%",""))))))</f>
        <v/>
      </c>
      <c r="X481" s="124"/>
      <c r="Y481" s="124"/>
      <c r="Z481" s="124"/>
      <c r="AA481" s="126" t="str">
        <f>IFERROR(IF(AND(T480="Probabilidad",T481="Probabilidad"),(AC480-(+AC480*W481)),IF(T481="Probabilidad",(L480-(+L480*W481)),IF(T481="Impacto",AC480,""))),"")</f>
        <v/>
      </c>
      <c r="AB481" s="127" t="str">
        <f t="shared" ref="AB481:AB485" si="728">IFERROR(IF(AA481="","",IF(AA481&lt;=0.2,"Muy Baja",IF(AA481&lt;=0.4,"Baja",IF(AA481&lt;=0.6,"Media",IF(AA481&lt;=0.8,"Alta","Muy Alta"))))),"")</f>
        <v/>
      </c>
      <c r="AC481" s="125" t="str">
        <f t="shared" ref="AC481:AC485" si="729">+AA481</f>
        <v/>
      </c>
      <c r="AD481" s="127" t="str">
        <f t="shared" ref="AD481:AD485" si="730">IFERROR(IF(AE481="","",IF(AE481&lt;=0.2,"Leve",IF(AE481&lt;=0.4,"Menor",IF(AE481&lt;=0.6,"Moderado",IF(AE481&lt;=0.8,"Mayor","Catastrófico"))))),"")</f>
        <v/>
      </c>
      <c r="AE481" s="125" t="str">
        <f>IFERROR(IF(AND(T480="Impacto",T481="Impacto"),(AE474-(+AE474*W481)),IF(T481="Impacto",($P$72-(+$P$72*W481)),IF(T481="Probabilidad",AE474,""))),"")</f>
        <v/>
      </c>
      <c r="AF481" s="128" t="str">
        <f t="shared" ref="AF481:AF482" si="731">IFERROR(IF(OR(AND(AB481="Muy Baja",AD481="Leve"),AND(AB481="Muy Baja",AD481="Menor"),AND(AB481="Baja",AD481="Leve")),"Bajo",IF(OR(AND(AB481="Muy baja",AD481="Moderado"),AND(AB481="Baja",AD481="Menor"),AND(AB481="Baja",AD481="Moderado"),AND(AB481="Media",AD481="Leve"),AND(AB481="Media",AD481="Menor"),AND(AB481="Media",AD481="Moderado"),AND(AB481="Alta",AD481="Leve"),AND(AB481="Alta",AD481="Menor")),"Moderado",IF(OR(AND(AB481="Muy Baja",AD481="Mayor"),AND(AB481="Baja",AD481="Mayor"),AND(AB481="Media",AD481="Mayor"),AND(AB481="Alta",AD481="Moderado"),AND(AB481="Alta",AD481="Mayor"),AND(AB481="Muy Alta",AD481="Leve"),AND(AB481="Muy Alta",AD481="Menor"),AND(AB481="Muy Alta",AD481="Moderado"),AND(AB481="Muy Alta",AD481="Mayor")),"Alto",IF(OR(AND(AB481="Muy Baja",AD481="Catastrófico"),AND(AB481="Baja",AD481="Catastrófico"),AND(AB481="Media",AD481="Catastrófico"),AND(AB481="Alta",AD481="Catastrófico"),AND(AB481="Muy Alta",AD481="Catastrófico")),"Extremo","")))),"")</f>
        <v/>
      </c>
      <c r="AG481" s="124"/>
      <c r="AH481" s="148"/>
      <c r="AI481" s="132"/>
      <c r="AJ481" s="132"/>
      <c r="AK481" s="132"/>
      <c r="AL481" s="132"/>
      <c r="AM481" s="132"/>
      <c r="AN481" s="132"/>
      <c r="AO481" s="257"/>
    </row>
    <row r="482" spans="1:41" hidden="1" x14ac:dyDescent="0.3">
      <c r="A482" s="297"/>
      <c r="B482" s="297"/>
      <c r="C482" s="245"/>
      <c r="D482" s="247"/>
      <c r="E482" s="249"/>
      <c r="F482" s="296"/>
      <c r="G482" s="257"/>
      <c r="H482" s="292"/>
      <c r="I482" s="257"/>
      <c r="J482" s="295"/>
      <c r="K482" s="261"/>
      <c r="L482" s="262"/>
      <c r="M482" s="263"/>
      <c r="N482" s="262">
        <f>IF(NOT(ISERROR(MATCH(M482,_xlfn.ANCHORARRAY(H490),0))),L492&amp;"Por favor no seleccionar los criterios de impacto",M482)</f>
        <v>0</v>
      </c>
      <c r="O482" s="261"/>
      <c r="P482" s="262"/>
      <c r="Q482" s="264"/>
      <c r="R482" s="119">
        <v>3</v>
      </c>
      <c r="S482" s="130"/>
      <c r="T482" s="123" t="str">
        <f>IF(OR(U482="Preventivo",U482="Detectivo"),"Probabilidad",IF(U482="Correctivo","Impacto",""))</f>
        <v/>
      </c>
      <c r="U482" s="124"/>
      <c r="V482" s="124"/>
      <c r="W482" s="125" t="str">
        <f t="shared" ref="W482:W485" si="732">IF(AND(U482="Preventivo",V482="Automático"),"50%",IF(AND(U482="Preventivo",V482="Manual"),"40%",IF(AND(U482="Detectivo",V482="Automático"),"40%",IF(AND(U482="Detectivo",V482="Manual"),"30%",IF(AND(U482="Correctivo",V482="Automático"),"35%",IF(AND(U482="Correctivo",V482="Manual"),"25%",""))))))</f>
        <v/>
      </c>
      <c r="X482" s="124"/>
      <c r="Y482" s="124"/>
      <c r="Z482" s="124"/>
      <c r="AA482" s="126" t="str">
        <f>IFERROR(IF(AND(T481="Probabilidad",T482="Probabilidad"),(AC481-(+AC481*W482)),IF(AND(T481="Impacto",T482="Probabilidad"),(AC480-(+AC480*W482)),IF(T482="Impacto",AC481,""))),"")</f>
        <v/>
      </c>
      <c r="AB482" s="127" t="str">
        <f t="shared" si="728"/>
        <v/>
      </c>
      <c r="AC482" s="125" t="str">
        <f t="shared" si="729"/>
        <v/>
      </c>
      <c r="AD482" s="127" t="str">
        <f t="shared" si="730"/>
        <v/>
      </c>
      <c r="AE482" s="125" t="str">
        <f>IFERROR(IF(AND(T481="Impacto",T482="Impacto"),(AE481-(+AE481*W482)),IF(AND(T481="Probabilidad",T482="Impacto"),(AE480-(+AE480*W482)),IF(T482="Probabilidad",AE481,""))),"")</f>
        <v/>
      </c>
      <c r="AF482" s="128" t="str">
        <f t="shared" si="731"/>
        <v/>
      </c>
      <c r="AG482" s="124"/>
      <c r="AH482" s="148"/>
      <c r="AI482" s="132"/>
      <c r="AJ482" s="132"/>
      <c r="AK482" s="132"/>
      <c r="AL482" s="132"/>
      <c r="AM482" s="132"/>
      <c r="AN482" s="132"/>
      <c r="AO482" s="257"/>
    </row>
    <row r="483" spans="1:41" hidden="1" x14ac:dyDescent="0.3">
      <c r="A483" s="297"/>
      <c r="B483" s="297"/>
      <c r="C483" s="245"/>
      <c r="D483" s="247"/>
      <c r="E483" s="249"/>
      <c r="F483" s="296"/>
      <c r="G483" s="257"/>
      <c r="H483" s="292"/>
      <c r="I483" s="257"/>
      <c r="J483" s="295"/>
      <c r="K483" s="261"/>
      <c r="L483" s="262"/>
      <c r="M483" s="263"/>
      <c r="N483" s="262">
        <f>IF(NOT(ISERROR(MATCH(M483,_xlfn.ANCHORARRAY(H491),0))),L493&amp;"Por favor no seleccionar los criterios de impacto",M483)</f>
        <v>0</v>
      </c>
      <c r="O483" s="261"/>
      <c r="P483" s="262"/>
      <c r="Q483" s="264"/>
      <c r="R483" s="119">
        <v>4</v>
      </c>
      <c r="S483" s="122"/>
      <c r="T483" s="123" t="str">
        <f t="shared" ref="T483:T485" si="733">IF(OR(U483="Preventivo",U483="Detectivo"),"Probabilidad",IF(U483="Correctivo","Impacto",""))</f>
        <v/>
      </c>
      <c r="U483" s="124"/>
      <c r="V483" s="124"/>
      <c r="W483" s="125" t="str">
        <f t="shared" si="732"/>
        <v/>
      </c>
      <c r="X483" s="124"/>
      <c r="Y483" s="124"/>
      <c r="Z483" s="124"/>
      <c r="AA483" s="126" t="str">
        <f t="shared" ref="AA483:AA485" si="734">IFERROR(IF(AND(T482="Probabilidad",T483="Probabilidad"),(AC482-(+AC482*W483)),IF(AND(T482="Impacto",T483="Probabilidad"),(AC481-(+AC481*W483)),IF(T483="Impacto",AC482,""))),"")</f>
        <v/>
      </c>
      <c r="AB483" s="127" t="str">
        <f t="shared" si="728"/>
        <v/>
      </c>
      <c r="AC483" s="125" t="str">
        <f t="shared" si="729"/>
        <v/>
      </c>
      <c r="AD483" s="127" t="str">
        <f t="shared" si="730"/>
        <v/>
      </c>
      <c r="AE483" s="125" t="str">
        <f t="shared" ref="AE483:AE485" si="735">IFERROR(IF(AND(T482="Impacto",T483="Impacto"),(AE482-(+AE482*W483)),IF(AND(T482="Probabilidad",T483="Impacto"),(AE481-(+AE481*W483)),IF(T483="Probabilidad",AE482,""))),"")</f>
        <v/>
      </c>
      <c r="AF483" s="128" t="str">
        <f>IFERROR(IF(OR(AND(AB483="Muy Baja",AD483="Leve"),AND(AB483="Muy Baja",AD483="Menor"),AND(AB483="Baja",AD483="Leve")),"Bajo",IF(OR(AND(AB483="Muy baja",AD483="Moderado"),AND(AB483="Baja",AD483="Menor"),AND(AB483="Baja",AD483="Moderado"),AND(AB483="Media",AD483="Leve"),AND(AB483="Media",AD483="Menor"),AND(AB483="Media",AD483="Moderado"),AND(AB483="Alta",AD483="Leve"),AND(AB483="Alta",AD483="Menor")),"Moderado",IF(OR(AND(AB483="Muy Baja",AD483="Mayor"),AND(AB483="Baja",AD483="Mayor"),AND(AB483="Media",AD483="Mayor"),AND(AB483="Alta",AD483="Moderado"),AND(AB483="Alta",AD483="Mayor"),AND(AB483="Muy Alta",AD483="Leve"),AND(AB483="Muy Alta",AD483="Menor"),AND(AB483="Muy Alta",AD483="Moderado"),AND(AB483="Muy Alta",AD483="Mayor")),"Alto",IF(OR(AND(AB483="Muy Baja",AD483="Catastrófico"),AND(AB483="Baja",AD483="Catastrófico"),AND(AB483="Media",AD483="Catastrófico"),AND(AB483="Alta",AD483="Catastrófico"),AND(AB483="Muy Alta",AD483="Catastrófico")),"Extremo","")))),"")</f>
        <v/>
      </c>
      <c r="AG483" s="124"/>
      <c r="AH483" s="148"/>
      <c r="AI483" s="132"/>
      <c r="AJ483" s="132"/>
      <c r="AK483" s="132"/>
      <c r="AL483" s="132"/>
      <c r="AM483" s="132"/>
      <c r="AN483" s="132"/>
      <c r="AO483" s="257"/>
    </row>
    <row r="484" spans="1:41" hidden="1" x14ac:dyDescent="0.3">
      <c r="A484" s="297"/>
      <c r="B484" s="297"/>
      <c r="C484" s="245"/>
      <c r="D484" s="247"/>
      <c r="E484" s="249"/>
      <c r="F484" s="296"/>
      <c r="G484" s="257"/>
      <c r="H484" s="292"/>
      <c r="I484" s="257"/>
      <c r="J484" s="295"/>
      <c r="K484" s="261"/>
      <c r="L484" s="262"/>
      <c r="M484" s="263"/>
      <c r="N484" s="262">
        <f>IF(NOT(ISERROR(MATCH(M484,_xlfn.ANCHORARRAY(H492),0))),L494&amp;"Por favor no seleccionar los criterios de impacto",M484)</f>
        <v>0</v>
      </c>
      <c r="O484" s="261"/>
      <c r="P484" s="262"/>
      <c r="Q484" s="264"/>
      <c r="R484" s="119">
        <v>5</v>
      </c>
      <c r="S484" s="122"/>
      <c r="T484" s="123" t="str">
        <f t="shared" si="733"/>
        <v/>
      </c>
      <c r="U484" s="124"/>
      <c r="V484" s="124"/>
      <c r="W484" s="125" t="str">
        <f t="shared" si="732"/>
        <v/>
      </c>
      <c r="X484" s="124"/>
      <c r="Y484" s="124"/>
      <c r="Z484" s="124"/>
      <c r="AA484" s="126" t="str">
        <f t="shared" si="734"/>
        <v/>
      </c>
      <c r="AB484" s="127" t="str">
        <f t="shared" si="728"/>
        <v/>
      </c>
      <c r="AC484" s="125" t="str">
        <f t="shared" si="729"/>
        <v/>
      </c>
      <c r="AD484" s="127" t="str">
        <f t="shared" si="730"/>
        <v/>
      </c>
      <c r="AE484" s="125" t="str">
        <f t="shared" si="735"/>
        <v/>
      </c>
      <c r="AF484" s="128" t="str">
        <f t="shared" ref="AF484:AF485" si="736">IFERROR(IF(OR(AND(AB484="Muy Baja",AD484="Leve"),AND(AB484="Muy Baja",AD484="Menor"),AND(AB484="Baja",AD484="Leve")),"Bajo",IF(OR(AND(AB484="Muy baja",AD484="Moderado"),AND(AB484="Baja",AD484="Menor"),AND(AB484="Baja",AD484="Moderado"),AND(AB484="Media",AD484="Leve"),AND(AB484="Media",AD484="Menor"),AND(AB484="Media",AD484="Moderado"),AND(AB484="Alta",AD484="Leve"),AND(AB484="Alta",AD484="Menor")),"Moderado",IF(OR(AND(AB484="Muy Baja",AD484="Mayor"),AND(AB484="Baja",AD484="Mayor"),AND(AB484="Media",AD484="Mayor"),AND(AB484="Alta",AD484="Moderado"),AND(AB484="Alta",AD484="Mayor"),AND(AB484="Muy Alta",AD484="Leve"),AND(AB484="Muy Alta",AD484="Menor"),AND(AB484="Muy Alta",AD484="Moderado"),AND(AB484="Muy Alta",AD484="Mayor")),"Alto",IF(OR(AND(AB484="Muy Baja",AD484="Catastrófico"),AND(AB484="Baja",AD484="Catastrófico"),AND(AB484="Media",AD484="Catastrófico"),AND(AB484="Alta",AD484="Catastrófico"),AND(AB484="Muy Alta",AD484="Catastrófico")),"Extremo","")))),"")</f>
        <v/>
      </c>
      <c r="AG484" s="124"/>
      <c r="AH484" s="148"/>
      <c r="AI484" s="132"/>
      <c r="AJ484" s="132"/>
      <c r="AK484" s="132"/>
      <c r="AL484" s="132"/>
      <c r="AM484" s="132"/>
      <c r="AN484" s="132"/>
      <c r="AO484" s="257"/>
    </row>
    <row r="485" spans="1:41" hidden="1" x14ac:dyDescent="0.3">
      <c r="A485" s="297"/>
      <c r="B485" s="297"/>
      <c r="C485" s="246"/>
      <c r="D485" s="247"/>
      <c r="E485" s="250"/>
      <c r="F485" s="296"/>
      <c r="G485" s="257"/>
      <c r="H485" s="292"/>
      <c r="I485" s="257"/>
      <c r="J485" s="295"/>
      <c r="K485" s="261"/>
      <c r="L485" s="262"/>
      <c r="M485" s="263"/>
      <c r="N485" s="262">
        <f>IF(NOT(ISERROR(MATCH(M485,_xlfn.ANCHORARRAY(H493),0))),L495&amp;"Por favor no seleccionar los criterios de impacto",M485)</f>
        <v>0</v>
      </c>
      <c r="O485" s="261"/>
      <c r="P485" s="262"/>
      <c r="Q485" s="264"/>
      <c r="R485" s="119">
        <v>6</v>
      </c>
      <c r="S485" s="122"/>
      <c r="T485" s="123" t="str">
        <f t="shared" si="733"/>
        <v/>
      </c>
      <c r="U485" s="124"/>
      <c r="V485" s="124"/>
      <c r="W485" s="125" t="str">
        <f t="shared" si="732"/>
        <v/>
      </c>
      <c r="X485" s="124"/>
      <c r="Y485" s="124"/>
      <c r="Z485" s="124"/>
      <c r="AA485" s="126" t="str">
        <f t="shared" si="734"/>
        <v/>
      </c>
      <c r="AB485" s="127" t="str">
        <f t="shared" si="728"/>
        <v/>
      </c>
      <c r="AC485" s="125" t="str">
        <f t="shared" si="729"/>
        <v/>
      </c>
      <c r="AD485" s="127" t="str">
        <f t="shared" si="730"/>
        <v/>
      </c>
      <c r="AE485" s="125" t="str">
        <f t="shared" si="735"/>
        <v/>
      </c>
      <c r="AF485" s="128" t="str">
        <f t="shared" si="736"/>
        <v/>
      </c>
      <c r="AG485" s="124"/>
      <c r="AH485" s="148"/>
      <c r="AI485" s="132"/>
      <c r="AJ485" s="132"/>
      <c r="AK485" s="132"/>
      <c r="AL485" s="132"/>
      <c r="AM485" s="132"/>
      <c r="AN485" s="132"/>
      <c r="AO485" s="257"/>
    </row>
    <row r="486" spans="1:41" hidden="1" x14ac:dyDescent="0.3">
      <c r="A486" s="297"/>
      <c r="B486" s="297"/>
      <c r="C486" s="244">
        <v>110</v>
      </c>
      <c r="D486" s="247"/>
      <c r="E486" s="248"/>
      <c r="F486" s="296"/>
      <c r="G486" s="257"/>
      <c r="H486" s="292"/>
      <c r="I486" s="257"/>
      <c r="J486" s="295"/>
      <c r="K486" s="261" t="str">
        <f t="shared" ref="K486" si="737">IF(J486&lt;=0,"",IF(J486&lt;=2,"Muy Baja",IF(J486&lt;=24,"Baja",IF(J486&lt;=500,"Media",IF(J486&lt;=5000,"Alta","Muy Alta")))))</f>
        <v/>
      </c>
      <c r="L486" s="262" t="str">
        <f>IF(K486="","",IF(K486="Muy Baja",0.2,IF(K486="Baja",0.4,IF(K486="Media",0.6,IF(K486="Alta",0.8,IF(K486="Muy Alta",1,))))))</f>
        <v/>
      </c>
      <c r="M486" s="263"/>
      <c r="N486" s="262">
        <f>IF(NOT(ISERROR(MATCH(M486,'Tabla Impacto'!$B$221:$B$223,0))),'Tabla Impacto'!$F$223&amp;"Por favor no seleccionar los criterios de impacto(Afectación Económica o presupuestal y Pérdida Reputacional)",M486)</f>
        <v>0</v>
      </c>
      <c r="O486" s="261" t="str">
        <f>IF(OR(N486='Tabla Impacto'!$C$11,N486='Tabla Impacto'!$D$11),"Leve",IF(OR(N486='Tabla Impacto'!$C$12,N486='Tabla Impacto'!$D$12),"Menor",IF(OR(N486='Tabla Impacto'!$C$13,N486='Tabla Impacto'!$D$13),"Moderado",IF(OR(N486='Tabla Impacto'!$C$14,N486='Tabla Impacto'!$D$14),"Mayor",IF(OR(N486='Tabla Impacto'!$C$15,N486='Tabla Impacto'!$D$15),"Catastrófico","")))))</f>
        <v/>
      </c>
      <c r="P486" s="262" t="str">
        <f>IF(O486="","",IF(O486="Leve",0.2,IF(O486="Menor",0.4,IF(O486="Moderado",0.6,IF(O486="Mayor",0.8,IF(O486="Catastrófico",1,))))))</f>
        <v/>
      </c>
      <c r="Q486" s="264" t="str">
        <f>IF(OR(AND(K486="Muy Baja",O486="Leve"),AND(K486="Muy Baja",O486="Menor"),AND(K486="Baja",O486="Leve")),"Bajo",IF(OR(AND(K486="Muy baja",O486="Moderado"),AND(K486="Baja",O486="Menor"),AND(K486="Baja",O486="Moderado"),AND(K486="Media",O486="Leve"),AND(K486="Media",O486="Menor"),AND(K486="Media",O486="Moderado"),AND(K486="Alta",O486="Leve"),AND(K486="Alta",O486="Menor")),"Moderado",IF(OR(AND(K486="Muy Baja",O486="Mayor"),AND(K486="Baja",O486="Mayor"),AND(K486="Media",O486="Mayor"),AND(K486="Alta",O486="Moderado"),AND(K486="Alta",O486="Mayor"),AND(K486="Muy Alta",O486="Leve"),AND(K486="Muy Alta",O486="Menor"),AND(K486="Muy Alta",O486="Moderado"),AND(K486="Muy Alta",O486="Mayor")),"Alto",IF(OR(AND(K486="Muy Baja",O486="Catastrófico"),AND(K486="Baja",O486="Catastrófico"),AND(K486="Media",O486="Catastrófico"),AND(K486="Alta",O486="Catastrófico"),AND(K486="Muy Alta",O486="Catastrófico")),"Extremo",""))))</f>
        <v/>
      </c>
      <c r="R486" s="119">
        <v>1</v>
      </c>
      <c r="S486" s="122"/>
      <c r="T486" s="123" t="str">
        <f>IF(OR(U486="Preventivo",U486="Detectivo"),"Probabilidad",IF(U486="Correctivo","Impacto",""))</f>
        <v/>
      </c>
      <c r="U486" s="124"/>
      <c r="V486" s="124"/>
      <c r="W486" s="125" t="str">
        <f>IF(AND(U486="Preventivo",V486="Automático"),"50%",IF(AND(U486="Preventivo",V486="Manual"),"40%",IF(AND(U486="Detectivo",V486="Automático"),"40%",IF(AND(U486="Detectivo",V486="Manual"),"30%",IF(AND(U486="Correctivo",V486="Automático"),"35%",IF(AND(U486="Correctivo",V486="Manual"),"25%",""))))))</f>
        <v/>
      </c>
      <c r="X486" s="124"/>
      <c r="Y486" s="124"/>
      <c r="Z486" s="124"/>
      <c r="AA486" s="126" t="str">
        <f>IFERROR(IF(T486="Probabilidad",(L486-(+L486*W486)),IF(T486="Impacto",L486,"")),"")</f>
        <v/>
      </c>
      <c r="AB486" s="127" t="str">
        <f>IFERROR(IF(AA486="","",IF(AA486&lt;=0.2,"Muy Baja",IF(AA486&lt;=0.4,"Baja",IF(AA486&lt;=0.6,"Media",IF(AA486&lt;=0.8,"Alta","Muy Alta"))))),"")</f>
        <v/>
      </c>
      <c r="AC486" s="125" t="str">
        <f>+AA486</f>
        <v/>
      </c>
      <c r="AD486" s="127" t="str">
        <f>IFERROR(IF(AE486="","",IF(AE486&lt;=0.2,"Leve",IF(AE486&lt;=0.4,"Menor",IF(AE486&lt;=0.6,"Moderado",IF(AE486&lt;=0.8,"Mayor","Catastrófico"))))),"")</f>
        <v/>
      </c>
      <c r="AE486" s="125" t="str">
        <f>IFERROR(IF(T486="Impacto",(P486-(+P486*W486)),IF(T486="Probabilidad",P486,"")),"")</f>
        <v/>
      </c>
      <c r="AF486" s="128" t="str">
        <f>IFERROR(IF(OR(AND(AB486="Muy Baja",AD486="Leve"),AND(AB486="Muy Baja",AD486="Menor"),AND(AB486="Baja",AD486="Leve")),"Bajo",IF(OR(AND(AB486="Muy baja",AD486="Moderado"),AND(AB486="Baja",AD486="Menor"),AND(AB486="Baja",AD486="Moderado"),AND(AB486="Media",AD486="Leve"),AND(AB486="Media",AD486="Menor"),AND(AB486="Media",AD486="Moderado"),AND(AB486="Alta",AD486="Leve"),AND(AB486="Alta",AD486="Menor")),"Moderado",IF(OR(AND(AB486="Muy Baja",AD486="Mayor"),AND(AB486="Baja",AD486="Mayor"),AND(AB486="Media",AD486="Mayor"),AND(AB486="Alta",AD486="Moderado"),AND(AB486="Alta",AD486="Mayor"),AND(AB486="Muy Alta",AD486="Leve"),AND(AB486="Muy Alta",AD486="Menor"),AND(AB486="Muy Alta",AD486="Moderado"),AND(AB486="Muy Alta",AD486="Mayor")),"Alto",IF(OR(AND(AB486="Muy Baja",AD486="Catastrófico"),AND(AB486="Baja",AD486="Catastrófico"),AND(AB486="Media",AD486="Catastrófico"),AND(AB486="Alta",AD486="Catastrófico"),AND(AB486="Muy Alta",AD486="Catastrófico")),"Extremo","")))),"")</f>
        <v/>
      </c>
      <c r="AG486" s="124"/>
      <c r="AH486" s="148"/>
      <c r="AI486" s="132"/>
      <c r="AJ486" s="132"/>
      <c r="AK486" s="132"/>
      <c r="AL486" s="132"/>
      <c r="AM486" s="132"/>
      <c r="AN486" s="132"/>
      <c r="AO486" s="257"/>
    </row>
    <row r="487" spans="1:41" hidden="1" x14ac:dyDescent="0.3">
      <c r="A487" s="297"/>
      <c r="B487" s="297"/>
      <c r="C487" s="245"/>
      <c r="D487" s="247"/>
      <c r="E487" s="249"/>
      <c r="F487" s="296"/>
      <c r="G487" s="257"/>
      <c r="H487" s="292"/>
      <c r="I487" s="257"/>
      <c r="J487" s="295"/>
      <c r="K487" s="261"/>
      <c r="L487" s="262"/>
      <c r="M487" s="263"/>
      <c r="N487" s="262">
        <f>IF(NOT(ISERROR(MATCH(M487,_xlfn.ANCHORARRAY(H495),0))),L497&amp;"Por favor no seleccionar los criterios de impacto",M487)</f>
        <v>0</v>
      </c>
      <c r="O487" s="261"/>
      <c r="P487" s="262"/>
      <c r="Q487" s="264"/>
      <c r="R487" s="119">
        <v>2</v>
      </c>
      <c r="S487" s="122"/>
      <c r="T487" s="123" t="str">
        <f>IF(OR(U487="Preventivo",U487="Detectivo"),"Probabilidad",IF(U487="Correctivo","Impacto",""))</f>
        <v/>
      </c>
      <c r="U487" s="124"/>
      <c r="V487" s="124"/>
      <c r="W487" s="125" t="str">
        <f>IF(AND(U487="Preventivo",V487="Automático"),"50%",IF(AND(U487="Preventivo",V487="Manual"),"40%",IF(AND(U487="Detectivo",V487="Automático"),"40%",IF(AND(U487="Detectivo",V487="Manual"),"30%",IF(AND(U487="Correctivo",V487="Automático"),"35%",IF(AND(U487="Correctivo",V487="Manual"),"25%",""))))))</f>
        <v/>
      </c>
      <c r="X487" s="124"/>
      <c r="Y487" s="124"/>
      <c r="Z487" s="124"/>
      <c r="AA487" s="126" t="str">
        <f>IFERROR(IF(AND(T486="Probabilidad",T487="Probabilidad"),(AC486-(+AC486*W487)),IF(T487="Probabilidad",(L486-(+L486*W487)),IF(T487="Impacto",AC486,""))),"")</f>
        <v/>
      </c>
      <c r="AB487" s="127" t="str">
        <f t="shared" ref="AB487:AB491" si="738">IFERROR(IF(AA487="","",IF(AA487&lt;=0.2,"Muy Baja",IF(AA487&lt;=0.4,"Baja",IF(AA487&lt;=0.6,"Media",IF(AA487&lt;=0.8,"Alta","Muy Alta"))))),"")</f>
        <v/>
      </c>
      <c r="AC487" s="125" t="str">
        <f t="shared" ref="AC487:AC491" si="739">+AA487</f>
        <v/>
      </c>
      <c r="AD487" s="127" t="str">
        <f t="shared" ref="AD487:AD491" si="740">IFERROR(IF(AE487="","",IF(AE487&lt;=0.2,"Leve",IF(AE487&lt;=0.4,"Menor",IF(AE487&lt;=0.6,"Moderado",IF(AE487&lt;=0.8,"Mayor","Catastrófico"))))),"")</f>
        <v/>
      </c>
      <c r="AE487" s="125" t="str">
        <f>IFERROR(IF(AND(T486="Impacto",T487="Impacto"),(AE480-(+AE480*W487)),IF(T487="Impacto",($P$72-(+$P$72*W487)),IF(T487="Probabilidad",AE480,""))),"")</f>
        <v/>
      </c>
      <c r="AF487" s="128" t="str">
        <f t="shared" ref="AF487:AF488" si="741">IFERROR(IF(OR(AND(AB487="Muy Baja",AD487="Leve"),AND(AB487="Muy Baja",AD487="Menor"),AND(AB487="Baja",AD487="Leve")),"Bajo",IF(OR(AND(AB487="Muy baja",AD487="Moderado"),AND(AB487="Baja",AD487="Menor"),AND(AB487="Baja",AD487="Moderado"),AND(AB487="Media",AD487="Leve"),AND(AB487="Media",AD487="Menor"),AND(AB487="Media",AD487="Moderado"),AND(AB487="Alta",AD487="Leve"),AND(AB487="Alta",AD487="Menor")),"Moderado",IF(OR(AND(AB487="Muy Baja",AD487="Mayor"),AND(AB487="Baja",AD487="Mayor"),AND(AB487="Media",AD487="Mayor"),AND(AB487="Alta",AD487="Moderado"),AND(AB487="Alta",AD487="Mayor"),AND(AB487="Muy Alta",AD487="Leve"),AND(AB487="Muy Alta",AD487="Menor"),AND(AB487="Muy Alta",AD487="Moderado"),AND(AB487="Muy Alta",AD487="Mayor")),"Alto",IF(OR(AND(AB487="Muy Baja",AD487="Catastrófico"),AND(AB487="Baja",AD487="Catastrófico"),AND(AB487="Media",AD487="Catastrófico"),AND(AB487="Alta",AD487="Catastrófico"),AND(AB487="Muy Alta",AD487="Catastrófico")),"Extremo","")))),"")</f>
        <v/>
      </c>
      <c r="AG487" s="124"/>
      <c r="AH487" s="148"/>
      <c r="AI487" s="132"/>
      <c r="AJ487" s="132"/>
      <c r="AK487" s="132"/>
      <c r="AL487" s="132"/>
      <c r="AM487" s="132"/>
      <c r="AN487" s="132"/>
      <c r="AO487" s="257"/>
    </row>
    <row r="488" spans="1:41" hidden="1" x14ac:dyDescent="0.3">
      <c r="A488" s="297"/>
      <c r="B488" s="297"/>
      <c r="C488" s="245"/>
      <c r="D488" s="247"/>
      <c r="E488" s="249"/>
      <c r="F488" s="296"/>
      <c r="G488" s="257"/>
      <c r="H488" s="292"/>
      <c r="I488" s="257"/>
      <c r="J488" s="295"/>
      <c r="K488" s="261"/>
      <c r="L488" s="262"/>
      <c r="M488" s="263"/>
      <c r="N488" s="262">
        <f>IF(NOT(ISERROR(MATCH(M488,_xlfn.ANCHORARRAY(H496),0))),L498&amp;"Por favor no seleccionar los criterios de impacto",M488)</f>
        <v>0</v>
      </c>
      <c r="O488" s="261"/>
      <c r="P488" s="262"/>
      <c r="Q488" s="264"/>
      <c r="R488" s="119">
        <v>3</v>
      </c>
      <c r="S488" s="130"/>
      <c r="T488" s="123" t="str">
        <f>IF(OR(U488="Preventivo",U488="Detectivo"),"Probabilidad",IF(U488="Correctivo","Impacto",""))</f>
        <v/>
      </c>
      <c r="U488" s="124"/>
      <c r="V488" s="124"/>
      <c r="W488" s="125" t="str">
        <f t="shared" ref="W488:W491" si="742">IF(AND(U488="Preventivo",V488="Automático"),"50%",IF(AND(U488="Preventivo",V488="Manual"),"40%",IF(AND(U488="Detectivo",V488="Automático"),"40%",IF(AND(U488="Detectivo",V488="Manual"),"30%",IF(AND(U488="Correctivo",V488="Automático"),"35%",IF(AND(U488="Correctivo",V488="Manual"),"25%",""))))))</f>
        <v/>
      </c>
      <c r="X488" s="124"/>
      <c r="Y488" s="124"/>
      <c r="Z488" s="124"/>
      <c r="AA488" s="126" t="str">
        <f>IFERROR(IF(AND(T487="Probabilidad",T488="Probabilidad"),(AC487-(+AC487*W488)),IF(AND(T487="Impacto",T488="Probabilidad"),(AC486-(+AC486*W488)),IF(T488="Impacto",AC487,""))),"")</f>
        <v/>
      </c>
      <c r="AB488" s="127" t="str">
        <f t="shared" si="738"/>
        <v/>
      </c>
      <c r="AC488" s="125" t="str">
        <f t="shared" si="739"/>
        <v/>
      </c>
      <c r="AD488" s="127" t="str">
        <f t="shared" si="740"/>
        <v/>
      </c>
      <c r="AE488" s="125" t="str">
        <f>IFERROR(IF(AND(T487="Impacto",T488="Impacto"),(AE487-(+AE487*W488)),IF(AND(T487="Probabilidad",T488="Impacto"),(AE486-(+AE486*W488)),IF(T488="Probabilidad",AE487,""))),"")</f>
        <v/>
      </c>
      <c r="AF488" s="128" t="str">
        <f t="shared" si="741"/>
        <v/>
      </c>
      <c r="AG488" s="124"/>
      <c r="AH488" s="148"/>
      <c r="AI488" s="132"/>
      <c r="AJ488" s="132"/>
      <c r="AK488" s="132"/>
      <c r="AL488" s="132"/>
      <c r="AM488" s="132"/>
      <c r="AN488" s="132"/>
      <c r="AO488" s="257"/>
    </row>
    <row r="489" spans="1:41" hidden="1" x14ac:dyDescent="0.3">
      <c r="A489" s="297"/>
      <c r="B489" s="297"/>
      <c r="C489" s="245"/>
      <c r="D489" s="247"/>
      <c r="E489" s="249"/>
      <c r="F489" s="296"/>
      <c r="G489" s="257"/>
      <c r="H489" s="292"/>
      <c r="I489" s="257"/>
      <c r="J489" s="295"/>
      <c r="K489" s="261"/>
      <c r="L489" s="262"/>
      <c r="M489" s="263"/>
      <c r="N489" s="262">
        <f>IF(NOT(ISERROR(MATCH(M489,_xlfn.ANCHORARRAY(H497),0))),L499&amp;"Por favor no seleccionar los criterios de impacto",M489)</f>
        <v>0</v>
      </c>
      <c r="O489" s="261"/>
      <c r="P489" s="262"/>
      <c r="Q489" s="264"/>
      <c r="R489" s="119">
        <v>4</v>
      </c>
      <c r="S489" s="122"/>
      <c r="T489" s="123" t="str">
        <f t="shared" ref="T489:T491" si="743">IF(OR(U489="Preventivo",U489="Detectivo"),"Probabilidad",IF(U489="Correctivo","Impacto",""))</f>
        <v/>
      </c>
      <c r="U489" s="124"/>
      <c r="V489" s="124"/>
      <c r="W489" s="125" t="str">
        <f t="shared" si="742"/>
        <v/>
      </c>
      <c r="X489" s="124"/>
      <c r="Y489" s="124"/>
      <c r="Z489" s="124"/>
      <c r="AA489" s="126" t="str">
        <f t="shared" ref="AA489:AA491" si="744">IFERROR(IF(AND(T488="Probabilidad",T489="Probabilidad"),(AC488-(+AC488*W489)),IF(AND(T488="Impacto",T489="Probabilidad"),(AC487-(+AC487*W489)),IF(T489="Impacto",AC488,""))),"")</f>
        <v/>
      </c>
      <c r="AB489" s="127" t="str">
        <f t="shared" si="738"/>
        <v/>
      </c>
      <c r="AC489" s="125" t="str">
        <f t="shared" si="739"/>
        <v/>
      </c>
      <c r="AD489" s="127" t="str">
        <f t="shared" si="740"/>
        <v/>
      </c>
      <c r="AE489" s="125" t="str">
        <f t="shared" ref="AE489:AE491" si="745">IFERROR(IF(AND(T488="Impacto",T489="Impacto"),(AE488-(+AE488*W489)),IF(AND(T488="Probabilidad",T489="Impacto"),(AE487-(+AE487*W489)),IF(T489="Probabilidad",AE488,""))),"")</f>
        <v/>
      </c>
      <c r="AF489" s="128" t="str">
        <f>IFERROR(IF(OR(AND(AB489="Muy Baja",AD489="Leve"),AND(AB489="Muy Baja",AD489="Menor"),AND(AB489="Baja",AD489="Leve")),"Bajo",IF(OR(AND(AB489="Muy baja",AD489="Moderado"),AND(AB489="Baja",AD489="Menor"),AND(AB489="Baja",AD489="Moderado"),AND(AB489="Media",AD489="Leve"),AND(AB489="Media",AD489="Menor"),AND(AB489="Media",AD489="Moderado"),AND(AB489="Alta",AD489="Leve"),AND(AB489="Alta",AD489="Menor")),"Moderado",IF(OR(AND(AB489="Muy Baja",AD489="Mayor"),AND(AB489="Baja",AD489="Mayor"),AND(AB489="Media",AD489="Mayor"),AND(AB489="Alta",AD489="Moderado"),AND(AB489="Alta",AD489="Mayor"),AND(AB489="Muy Alta",AD489="Leve"),AND(AB489="Muy Alta",AD489="Menor"),AND(AB489="Muy Alta",AD489="Moderado"),AND(AB489="Muy Alta",AD489="Mayor")),"Alto",IF(OR(AND(AB489="Muy Baja",AD489="Catastrófico"),AND(AB489="Baja",AD489="Catastrófico"),AND(AB489="Media",AD489="Catastrófico"),AND(AB489="Alta",AD489="Catastrófico"),AND(AB489="Muy Alta",AD489="Catastrófico")),"Extremo","")))),"")</f>
        <v/>
      </c>
      <c r="AG489" s="124"/>
      <c r="AH489" s="148"/>
      <c r="AI489" s="132"/>
      <c r="AJ489" s="132"/>
      <c r="AK489" s="132"/>
      <c r="AL489" s="132"/>
      <c r="AM489" s="132"/>
      <c r="AN489" s="132"/>
      <c r="AO489" s="257"/>
    </row>
    <row r="490" spans="1:41" hidden="1" x14ac:dyDescent="0.3">
      <c r="A490" s="297"/>
      <c r="B490" s="297"/>
      <c r="C490" s="245"/>
      <c r="D490" s="247"/>
      <c r="E490" s="249"/>
      <c r="F490" s="296"/>
      <c r="G490" s="257"/>
      <c r="H490" s="292"/>
      <c r="I490" s="257"/>
      <c r="J490" s="295"/>
      <c r="K490" s="261"/>
      <c r="L490" s="262"/>
      <c r="M490" s="263"/>
      <c r="N490" s="262">
        <f>IF(NOT(ISERROR(MATCH(M490,_xlfn.ANCHORARRAY(H498),0))),L500&amp;"Por favor no seleccionar los criterios de impacto",M490)</f>
        <v>0</v>
      </c>
      <c r="O490" s="261"/>
      <c r="P490" s="262"/>
      <c r="Q490" s="264"/>
      <c r="R490" s="119">
        <v>5</v>
      </c>
      <c r="S490" s="122"/>
      <c r="T490" s="123" t="str">
        <f t="shared" si="743"/>
        <v/>
      </c>
      <c r="U490" s="124"/>
      <c r="V490" s="124"/>
      <c r="W490" s="125" t="str">
        <f t="shared" si="742"/>
        <v/>
      </c>
      <c r="X490" s="124"/>
      <c r="Y490" s="124"/>
      <c r="Z490" s="124"/>
      <c r="AA490" s="126" t="str">
        <f t="shared" si="744"/>
        <v/>
      </c>
      <c r="AB490" s="127" t="str">
        <f t="shared" si="738"/>
        <v/>
      </c>
      <c r="AC490" s="125" t="str">
        <f t="shared" si="739"/>
        <v/>
      </c>
      <c r="AD490" s="127" t="str">
        <f t="shared" si="740"/>
        <v/>
      </c>
      <c r="AE490" s="125" t="str">
        <f t="shared" si="745"/>
        <v/>
      </c>
      <c r="AF490" s="128" t="str">
        <f t="shared" ref="AF490:AF491" si="746">IFERROR(IF(OR(AND(AB490="Muy Baja",AD490="Leve"),AND(AB490="Muy Baja",AD490="Menor"),AND(AB490="Baja",AD490="Leve")),"Bajo",IF(OR(AND(AB490="Muy baja",AD490="Moderado"),AND(AB490="Baja",AD490="Menor"),AND(AB490="Baja",AD490="Moderado"),AND(AB490="Media",AD490="Leve"),AND(AB490="Media",AD490="Menor"),AND(AB490="Media",AD490="Moderado"),AND(AB490="Alta",AD490="Leve"),AND(AB490="Alta",AD490="Menor")),"Moderado",IF(OR(AND(AB490="Muy Baja",AD490="Mayor"),AND(AB490="Baja",AD490="Mayor"),AND(AB490="Media",AD490="Mayor"),AND(AB490="Alta",AD490="Moderado"),AND(AB490="Alta",AD490="Mayor"),AND(AB490="Muy Alta",AD490="Leve"),AND(AB490="Muy Alta",AD490="Menor"),AND(AB490="Muy Alta",AD490="Moderado"),AND(AB490="Muy Alta",AD490="Mayor")),"Alto",IF(OR(AND(AB490="Muy Baja",AD490="Catastrófico"),AND(AB490="Baja",AD490="Catastrófico"),AND(AB490="Media",AD490="Catastrófico"),AND(AB490="Alta",AD490="Catastrófico"),AND(AB490="Muy Alta",AD490="Catastrófico")),"Extremo","")))),"")</f>
        <v/>
      </c>
      <c r="AG490" s="124"/>
      <c r="AH490" s="148"/>
      <c r="AI490" s="132"/>
      <c r="AJ490" s="132"/>
      <c r="AK490" s="132"/>
      <c r="AL490" s="132"/>
      <c r="AM490" s="132"/>
      <c r="AN490" s="132"/>
      <c r="AO490" s="257"/>
    </row>
    <row r="491" spans="1:41" hidden="1" x14ac:dyDescent="0.3">
      <c r="A491" s="297"/>
      <c r="B491" s="297"/>
      <c r="C491" s="246"/>
      <c r="D491" s="247"/>
      <c r="E491" s="250"/>
      <c r="F491" s="296"/>
      <c r="G491" s="257"/>
      <c r="H491" s="292"/>
      <c r="I491" s="257"/>
      <c r="J491" s="295"/>
      <c r="K491" s="261"/>
      <c r="L491" s="262"/>
      <c r="M491" s="263"/>
      <c r="N491" s="262">
        <f>IF(NOT(ISERROR(MATCH(M491,_xlfn.ANCHORARRAY(H499),0))),L501&amp;"Por favor no seleccionar los criterios de impacto",M491)</f>
        <v>0</v>
      </c>
      <c r="O491" s="261"/>
      <c r="P491" s="262"/>
      <c r="Q491" s="264"/>
      <c r="R491" s="119">
        <v>6</v>
      </c>
      <c r="S491" s="122"/>
      <c r="T491" s="123" t="str">
        <f t="shared" si="743"/>
        <v/>
      </c>
      <c r="U491" s="124"/>
      <c r="V491" s="124"/>
      <c r="W491" s="125" t="str">
        <f t="shared" si="742"/>
        <v/>
      </c>
      <c r="X491" s="124"/>
      <c r="Y491" s="124"/>
      <c r="Z491" s="124"/>
      <c r="AA491" s="126" t="str">
        <f t="shared" si="744"/>
        <v/>
      </c>
      <c r="AB491" s="127" t="str">
        <f t="shared" si="738"/>
        <v/>
      </c>
      <c r="AC491" s="125" t="str">
        <f t="shared" si="739"/>
        <v/>
      </c>
      <c r="AD491" s="127" t="str">
        <f t="shared" si="740"/>
        <v/>
      </c>
      <c r="AE491" s="125" t="str">
        <f t="shared" si="745"/>
        <v/>
      </c>
      <c r="AF491" s="128" t="str">
        <f t="shared" si="746"/>
        <v/>
      </c>
      <c r="AG491" s="124"/>
      <c r="AH491" s="148"/>
      <c r="AI491" s="132"/>
      <c r="AJ491" s="132"/>
      <c r="AK491" s="132"/>
      <c r="AL491" s="132"/>
      <c r="AM491" s="132"/>
      <c r="AN491" s="132"/>
      <c r="AO491" s="257"/>
    </row>
    <row r="492" spans="1:41" hidden="1" x14ac:dyDescent="0.3">
      <c r="A492" s="297"/>
      <c r="B492" s="297"/>
      <c r="C492" s="244">
        <v>111</v>
      </c>
      <c r="D492" s="247"/>
      <c r="E492" s="248"/>
      <c r="F492" s="296"/>
      <c r="G492" s="257"/>
      <c r="H492" s="292"/>
      <c r="I492" s="257"/>
      <c r="J492" s="295"/>
      <c r="K492" s="261" t="str">
        <f t="shared" ref="K492" si="747">IF(J492&lt;=0,"",IF(J492&lt;=2,"Muy Baja",IF(J492&lt;=24,"Baja",IF(J492&lt;=500,"Media",IF(J492&lt;=5000,"Alta","Muy Alta")))))</f>
        <v/>
      </c>
      <c r="L492" s="262" t="str">
        <f>IF(K492="","",IF(K492="Muy Baja",0.2,IF(K492="Baja",0.4,IF(K492="Media",0.6,IF(K492="Alta",0.8,IF(K492="Muy Alta",1,))))))</f>
        <v/>
      </c>
      <c r="M492" s="263"/>
      <c r="N492" s="262">
        <f>IF(NOT(ISERROR(MATCH(M492,'Tabla Impacto'!$B$221:$B$223,0))),'Tabla Impacto'!$F$223&amp;"Por favor no seleccionar los criterios de impacto(Afectación Económica o presupuestal y Pérdida Reputacional)",M492)</f>
        <v>0</v>
      </c>
      <c r="O492" s="261" t="str">
        <f>IF(OR(N492='Tabla Impacto'!$C$11,N492='Tabla Impacto'!$D$11),"Leve",IF(OR(N492='Tabla Impacto'!$C$12,N492='Tabla Impacto'!$D$12),"Menor",IF(OR(N492='Tabla Impacto'!$C$13,N492='Tabla Impacto'!$D$13),"Moderado",IF(OR(N492='Tabla Impacto'!$C$14,N492='Tabla Impacto'!$D$14),"Mayor",IF(OR(N492='Tabla Impacto'!$C$15,N492='Tabla Impacto'!$D$15),"Catastrófico","")))))</f>
        <v/>
      </c>
      <c r="P492" s="262" t="str">
        <f>IF(O492="","",IF(O492="Leve",0.2,IF(O492="Menor",0.4,IF(O492="Moderado",0.6,IF(O492="Mayor",0.8,IF(O492="Catastrófico",1,))))))</f>
        <v/>
      </c>
      <c r="Q492" s="264" t="str">
        <f>IF(OR(AND(K492="Muy Baja",O492="Leve"),AND(K492="Muy Baja",O492="Menor"),AND(K492="Baja",O492="Leve")),"Bajo",IF(OR(AND(K492="Muy baja",O492="Moderado"),AND(K492="Baja",O492="Menor"),AND(K492="Baja",O492="Moderado"),AND(K492="Media",O492="Leve"),AND(K492="Media",O492="Menor"),AND(K492="Media",O492="Moderado"),AND(K492="Alta",O492="Leve"),AND(K492="Alta",O492="Menor")),"Moderado",IF(OR(AND(K492="Muy Baja",O492="Mayor"),AND(K492="Baja",O492="Mayor"),AND(K492="Media",O492="Mayor"),AND(K492="Alta",O492="Moderado"),AND(K492="Alta",O492="Mayor"),AND(K492="Muy Alta",O492="Leve"),AND(K492="Muy Alta",O492="Menor"),AND(K492="Muy Alta",O492="Moderado"),AND(K492="Muy Alta",O492="Mayor")),"Alto",IF(OR(AND(K492="Muy Baja",O492="Catastrófico"),AND(K492="Baja",O492="Catastrófico"),AND(K492="Media",O492="Catastrófico"),AND(K492="Alta",O492="Catastrófico"),AND(K492="Muy Alta",O492="Catastrófico")),"Extremo",""))))</f>
        <v/>
      </c>
      <c r="R492" s="119">
        <v>1</v>
      </c>
      <c r="S492" s="122"/>
      <c r="T492" s="123" t="str">
        <f>IF(OR(U492="Preventivo",U492="Detectivo"),"Probabilidad",IF(U492="Correctivo","Impacto",""))</f>
        <v/>
      </c>
      <c r="U492" s="124"/>
      <c r="V492" s="124"/>
      <c r="W492" s="125" t="str">
        <f>IF(AND(U492="Preventivo",V492="Automático"),"50%",IF(AND(U492="Preventivo",V492="Manual"),"40%",IF(AND(U492="Detectivo",V492="Automático"),"40%",IF(AND(U492="Detectivo",V492="Manual"),"30%",IF(AND(U492="Correctivo",V492="Automático"),"35%",IF(AND(U492="Correctivo",V492="Manual"),"25%",""))))))</f>
        <v/>
      </c>
      <c r="X492" s="124"/>
      <c r="Y492" s="124"/>
      <c r="Z492" s="124"/>
      <c r="AA492" s="126" t="str">
        <f>IFERROR(IF(T492="Probabilidad",(L492-(+L492*W492)),IF(T492="Impacto",L492,"")),"")</f>
        <v/>
      </c>
      <c r="AB492" s="127" t="str">
        <f>IFERROR(IF(AA492="","",IF(AA492&lt;=0.2,"Muy Baja",IF(AA492&lt;=0.4,"Baja",IF(AA492&lt;=0.6,"Media",IF(AA492&lt;=0.8,"Alta","Muy Alta"))))),"")</f>
        <v/>
      </c>
      <c r="AC492" s="125" t="str">
        <f>+AA492</f>
        <v/>
      </c>
      <c r="AD492" s="127" t="str">
        <f>IFERROR(IF(AE492="","",IF(AE492&lt;=0.2,"Leve",IF(AE492&lt;=0.4,"Menor",IF(AE492&lt;=0.6,"Moderado",IF(AE492&lt;=0.8,"Mayor","Catastrófico"))))),"")</f>
        <v/>
      </c>
      <c r="AE492" s="125" t="str">
        <f>IFERROR(IF(T492="Impacto",(P492-(+P492*W492)),IF(T492="Probabilidad",P492,"")),"")</f>
        <v/>
      </c>
      <c r="AF492" s="128" t="str">
        <f>IFERROR(IF(OR(AND(AB492="Muy Baja",AD492="Leve"),AND(AB492="Muy Baja",AD492="Menor"),AND(AB492="Baja",AD492="Leve")),"Bajo",IF(OR(AND(AB492="Muy baja",AD492="Moderado"),AND(AB492="Baja",AD492="Menor"),AND(AB492="Baja",AD492="Moderado"),AND(AB492="Media",AD492="Leve"),AND(AB492="Media",AD492="Menor"),AND(AB492="Media",AD492="Moderado"),AND(AB492="Alta",AD492="Leve"),AND(AB492="Alta",AD492="Menor")),"Moderado",IF(OR(AND(AB492="Muy Baja",AD492="Mayor"),AND(AB492="Baja",AD492="Mayor"),AND(AB492="Media",AD492="Mayor"),AND(AB492="Alta",AD492="Moderado"),AND(AB492="Alta",AD492="Mayor"),AND(AB492="Muy Alta",AD492="Leve"),AND(AB492="Muy Alta",AD492="Menor"),AND(AB492="Muy Alta",AD492="Moderado"),AND(AB492="Muy Alta",AD492="Mayor")),"Alto",IF(OR(AND(AB492="Muy Baja",AD492="Catastrófico"),AND(AB492="Baja",AD492="Catastrófico"),AND(AB492="Media",AD492="Catastrófico"),AND(AB492="Alta",AD492="Catastrófico"),AND(AB492="Muy Alta",AD492="Catastrófico")),"Extremo","")))),"")</f>
        <v/>
      </c>
      <c r="AG492" s="124"/>
      <c r="AH492" s="148"/>
      <c r="AI492" s="132"/>
      <c r="AJ492" s="132"/>
      <c r="AK492" s="132"/>
      <c r="AL492" s="132"/>
      <c r="AM492" s="132"/>
      <c r="AN492" s="132"/>
      <c r="AO492" s="257"/>
    </row>
    <row r="493" spans="1:41" hidden="1" x14ac:dyDescent="0.3">
      <c r="A493" s="297"/>
      <c r="B493" s="297"/>
      <c r="C493" s="245"/>
      <c r="D493" s="247"/>
      <c r="E493" s="249"/>
      <c r="F493" s="296"/>
      <c r="G493" s="257"/>
      <c r="H493" s="292"/>
      <c r="I493" s="257"/>
      <c r="J493" s="295"/>
      <c r="K493" s="261"/>
      <c r="L493" s="262"/>
      <c r="M493" s="263"/>
      <c r="N493" s="262">
        <f>IF(NOT(ISERROR(MATCH(M493,_xlfn.ANCHORARRAY(H501),0))),L503&amp;"Por favor no seleccionar los criterios de impacto",M493)</f>
        <v>0</v>
      </c>
      <c r="O493" s="261"/>
      <c r="P493" s="262"/>
      <c r="Q493" s="264"/>
      <c r="R493" s="119">
        <v>2</v>
      </c>
      <c r="S493" s="122"/>
      <c r="T493" s="123" t="str">
        <f>IF(OR(U493="Preventivo",U493="Detectivo"),"Probabilidad",IF(U493="Correctivo","Impacto",""))</f>
        <v/>
      </c>
      <c r="U493" s="124"/>
      <c r="V493" s="124"/>
      <c r="W493" s="125" t="str">
        <f>IF(AND(U493="Preventivo",V493="Automático"),"50%",IF(AND(U493="Preventivo",V493="Manual"),"40%",IF(AND(U493="Detectivo",V493="Automático"),"40%",IF(AND(U493="Detectivo",V493="Manual"),"30%",IF(AND(U493="Correctivo",V493="Automático"),"35%",IF(AND(U493="Correctivo",V493="Manual"),"25%",""))))))</f>
        <v/>
      </c>
      <c r="X493" s="124"/>
      <c r="Y493" s="124"/>
      <c r="Z493" s="124"/>
      <c r="AA493" s="126" t="str">
        <f>IFERROR(IF(AND(T492="Probabilidad",T493="Probabilidad"),(AC492-(+AC492*W493)),IF(T493="Probabilidad",(L492-(+L492*W493)),IF(T493="Impacto",AC492,""))),"")</f>
        <v/>
      </c>
      <c r="AB493" s="127" t="str">
        <f t="shared" ref="AB493:AB497" si="748">IFERROR(IF(AA493="","",IF(AA493&lt;=0.2,"Muy Baja",IF(AA493&lt;=0.4,"Baja",IF(AA493&lt;=0.6,"Media",IF(AA493&lt;=0.8,"Alta","Muy Alta"))))),"")</f>
        <v/>
      </c>
      <c r="AC493" s="125" t="str">
        <f t="shared" ref="AC493:AC497" si="749">+AA493</f>
        <v/>
      </c>
      <c r="AD493" s="127" t="str">
        <f t="shared" ref="AD493:AD497" si="750">IFERROR(IF(AE493="","",IF(AE493&lt;=0.2,"Leve",IF(AE493&lt;=0.4,"Menor",IF(AE493&lt;=0.6,"Moderado",IF(AE493&lt;=0.8,"Mayor","Catastrófico"))))),"")</f>
        <v/>
      </c>
      <c r="AE493" s="125" t="str">
        <f>IFERROR(IF(AND(T492="Impacto",T493="Impacto"),(AE486-(+AE486*W493)),IF(T493="Impacto",($P$72-(+$P$72*W493)),IF(T493="Probabilidad",AE486,""))),"")</f>
        <v/>
      </c>
      <c r="AF493" s="128" t="str">
        <f t="shared" ref="AF493:AF494" si="751">IFERROR(IF(OR(AND(AB493="Muy Baja",AD493="Leve"),AND(AB493="Muy Baja",AD493="Menor"),AND(AB493="Baja",AD493="Leve")),"Bajo",IF(OR(AND(AB493="Muy baja",AD493="Moderado"),AND(AB493="Baja",AD493="Menor"),AND(AB493="Baja",AD493="Moderado"),AND(AB493="Media",AD493="Leve"),AND(AB493="Media",AD493="Menor"),AND(AB493="Media",AD493="Moderado"),AND(AB493="Alta",AD493="Leve"),AND(AB493="Alta",AD493="Menor")),"Moderado",IF(OR(AND(AB493="Muy Baja",AD493="Mayor"),AND(AB493="Baja",AD493="Mayor"),AND(AB493="Media",AD493="Mayor"),AND(AB493="Alta",AD493="Moderado"),AND(AB493="Alta",AD493="Mayor"),AND(AB493="Muy Alta",AD493="Leve"),AND(AB493="Muy Alta",AD493="Menor"),AND(AB493="Muy Alta",AD493="Moderado"),AND(AB493="Muy Alta",AD493="Mayor")),"Alto",IF(OR(AND(AB493="Muy Baja",AD493="Catastrófico"),AND(AB493="Baja",AD493="Catastrófico"),AND(AB493="Media",AD493="Catastrófico"),AND(AB493="Alta",AD493="Catastrófico"),AND(AB493="Muy Alta",AD493="Catastrófico")),"Extremo","")))),"")</f>
        <v/>
      </c>
      <c r="AG493" s="124"/>
      <c r="AH493" s="148"/>
      <c r="AI493" s="132"/>
      <c r="AJ493" s="132"/>
      <c r="AK493" s="132"/>
      <c r="AL493" s="132"/>
      <c r="AM493" s="132"/>
      <c r="AN493" s="132"/>
      <c r="AO493" s="257"/>
    </row>
    <row r="494" spans="1:41" hidden="1" x14ac:dyDescent="0.3">
      <c r="A494" s="297"/>
      <c r="B494" s="297"/>
      <c r="C494" s="245"/>
      <c r="D494" s="247"/>
      <c r="E494" s="249"/>
      <c r="F494" s="296"/>
      <c r="G494" s="257"/>
      <c r="H494" s="292"/>
      <c r="I494" s="257"/>
      <c r="J494" s="295"/>
      <c r="K494" s="261"/>
      <c r="L494" s="262"/>
      <c r="M494" s="263"/>
      <c r="N494" s="262">
        <f>IF(NOT(ISERROR(MATCH(M494,_xlfn.ANCHORARRAY(H502),0))),L504&amp;"Por favor no seleccionar los criterios de impacto",M494)</f>
        <v>0</v>
      </c>
      <c r="O494" s="261"/>
      <c r="P494" s="262"/>
      <c r="Q494" s="264"/>
      <c r="R494" s="119">
        <v>3</v>
      </c>
      <c r="S494" s="130"/>
      <c r="T494" s="123" t="str">
        <f>IF(OR(U494="Preventivo",U494="Detectivo"),"Probabilidad",IF(U494="Correctivo","Impacto",""))</f>
        <v/>
      </c>
      <c r="U494" s="124"/>
      <c r="V494" s="124"/>
      <c r="W494" s="125" t="str">
        <f t="shared" ref="W494:W497" si="752">IF(AND(U494="Preventivo",V494="Automático"),"50%",IF(AND(U494="Preventivo",V494="Manual"),"40%",IF(AND(U494="Detectivo",V494="Automático"),"40%",IF(AND(U494="Detectivo",V494="Manual"),"30%",IF(AND(U494="Correctivo",V494="Automático"),"35%",IF(AND(U494="Correctivo",V494="Manual"),"25%",""))))))</f>
        <v/>
      </c>
      <c r="X494" s="124"/>
      <c r="Y494" s="124"/>
      <c r="Z494" s="124"/>
      <c r="AA494" s="126" t="str">
        <f>IFERROR(IF(AND(T493="Probabilidad",T494="Probabilidad"),(AC493-(+AC493*W494)),IF(AND(T493="Impacto",T494="Probabilidad"),(AC492-(+AC492*W494)),IF(T494="Impacto",AC493,""))),"")</f>
        <v/>
      </c>
      <c r="AB494" s="127" t="str">
        <f t="shared" si="748"/>
        <v/>
      </c>
      <c r="AC494" s="125" t="str">
        <f t="shared" si="749"/>
        <v/>
      </c>
      <c r="AD494" s="127" t="str">
        <f t="shared" si="750"/>
        <v/>
      </c>
      <c r="AE494" s="125" t="str">
        <f>IFERROR(IF(AND(T493="Impacto",T494="Impacto"),(AE493-(+AE493*W494)),IF(AND(T493="Probabilidad",T494="Impacto"),(AE492-(+AE492*W494)),IF(T494="Probabilidad",AE493,""))),"")</f>
        <v/>
      </c>
      <c r="AF494" s="128" t="str">
        <f t="shared" si="751"/>
        <v/>
      </c>
      <c r="AG494" s="124"/>
      <c r="AH494" s="148"/>
      <c r="AI494" s="132"/>
      <c r="AJ494" s="132"/>
      <c r="AK494" s="132"/>
      <c r="AL494" s="132"/>
      <c r="AM494" s="132"/>
      <c r="AN494" s="132"/>
      <c r="AO494" s="257"/>
    </row>
    <row r="495" spans="1:41" hidden="1" x14ac:dyDescent="0.3">
      <c r="A495" s="297"/>
      <c r="B495" s="297"/>
      <c r="C495" s="245"/>
      <c r="D495" s="247"/>
      <c r="E495" s="249"/>
      <c r="F495" s="296"/>
      <c r="G495" s="257"/>
      <c r="H495" s="292"/>
      <c r="I495" s="257"/>
      <c r="J495" s="295"/>
      <c r="K495" s="261"/>
      <c r="L495" s="262"/>
      <c r="M495" s="263"/>
      <c r="N495" s="262">
        <f>IF(NOT(ISERROR(MATCH(M495,_xlfn.ANCHORARRAY(H503),0))),L505&amp;"Por favor no seleccionar los criterios de impacto",M495)</f>
        <v>0</v>
      </c>
      <c r="O495" s="261"/>
      <c r="P495" s="262"/>
      <c r="Q495" s="264"/>
      <c r="R495" s="119">
        <v>4</v>
      </c>
      <c r="S495" s="122"/>
      <c r="T495" s="123" t="str">
        <f t="shared" ref="T495:T497" si="753">IF(OR(U495="Preventivo",U495="Detectivo"),"Probabilidad",IF(U495="Correctivo","Impacto",""))</f>
        <v/>
      </c>
      <c r="U495" s="124"/>
      <c r="V495" s="124"/>
      <c r="W495" s="125" t="str">
        <f t="shared" si="752"/>
        <v/>
      </c>
      <c r="X495" s="124"/>
      <c r="Y495" s="124"/>
      <c r="Z495" s="124"/>
      <c r="AA495" s="126" t="str">
        <f t="shared" ref="AA495:AA497" si="754">IFERROR(IF(AND(T494="Probabilidad",T495="Probabilidad"),(AC494-(+AC494*W495)),IF(AND(T494="Impacto",T495="Probabilidad"),(AC493-(+AC493*W495)),IF(T495="Impacto",AC494,""))),"")</f>
        <v/>
      </c>
      <c r="AB495" s="127" t="str">
        <f t="shared" si="748"/>
        <v/>
      </c>
      <c r="AC495" s="125" t="str">
        <f t="shared" si="749"/>
        <v/>
      </c>
      <c r="AD495" s="127" t="str">
        <f t="shared" si="750"/>
        <v/>
      </c>
      <c r="AE495" s="125" t="str">
        <f t="shared" ref="AE495:AE497" si="755">IFERROR(IF(AND(T494="Impacto",T495="Impacto"),(AE494-(+AE494*W495)),IF(AND(T494="Probabilidad",T495="Impacto"),(AE493-(+AE493*W495)),IF(T495="Probabilidad",AE494,""))),"")</f>
        <v/>
      </c>
      <c r="AF495" s="128" t="str">
        <f>IFERROR(IF(OR(AND(AB495="Muy Baja",AD495="Leve"),AND(AB495="Muy Baja",AD495="Menor"),AND(AB495="Baja",AD495="Leve")),"Bajo",IF(OR(AND(AB495="Muy baja",AD495="Moderado"),AND(AB495="Baja",AD495="Menor"),AND(AB495="Baja",AD495="Moderado"),AND(AB495="Media",AD495="Leve"),AND(AB495="Media",AD495="Menor"),AND(AB495="Media",AD495="Moderado"),AND(AB495="Alta",AD495="Leve"),AND(AB495="Alta",AD495="Menor")),"Moderado",IF(OR(AND(AB495="Muy Baja",AD495="Mayor"),AND(AB495="Baja",AD495="Mayor"),AND(AB495="Media",AD495="Mayor"),AND(AB495="Alta",AD495="Moderado"),AND(AB495="Alta",AD495="Mayor"),AND(AB495="Muy Alta",AD495="Leve"),AND(AB495="Muy Alta",AD495="Menor"),AND(AB495="Muy Alta",AD495="Moderado"),AND(AB495="Muy Alta",AD495="Mayor")),"Alto",IF(OR(AND(AB495="Muy Baja",AD495="Catastrófico"),AND(AB495="Baja",AD495="Catastrófico"),AND(AB495="Media",AD495="Catastrófico"),AND(AB495="Alta",AD495="Catastrófico"),AND(AB495="Muy Alta",AD495="Catastrófico")),"Extremo","")))),"")</f>
        <v/>
      </c>
      <c r="AG495" s="124"/>
      <c r="AH495" s="148"/>
      <c r="AI495" s="132"/>
      <c r="AJ495" s="132"/>
      <c r="AK495" s="132"/>
      <c r="AL495" s="132"/>
      <c r="AM495" s="132"/>
      <c r="AN495" s="132"/>
      <c r="AO495" s="257"/>
    </row>
    <row r="496" spans="1:41" hidden="1" x14ac:dyDescent="0.3">
      <c r="A496" s="297"/>
      <c r="B496" s="297"/>
      <c r="C496" s="245"/>
      <c r="D496" s="247"/>
      <c r="E496" s="249"/>
      <c r="F496" s="296"/>
      <c r="G496" s="257"/>
      <c r="H496" s="292"/>
      <c r="I496" s="257"/>
      <c r="J496" s="295"/>
      <c r="K496" s="261"/>
      <c r="L496" s="262"/>
      <c r="M496" s="263"/>
      <c r="N496" s="262">
        <f>IF(NOT(ISERROR(MATCH(M496,_xlfn.ANCHORARRAY(H504),0))),L506&amp;"Por favor no seleccionar los criterios de impacto",M496)</f>
        <v>0</v>
      </c>
      <c r="O496" s="261"/>
      <c r="P496" s="262"/>
      <c r="Q496" s="264"/>
      <c r="R496" s="119">
        <v>5</v>
      </c>
      <c r="S496" s="122"/>
      <c r="T496" s="123" t="str">
        <f t="shared" si="753"/>
        <v/>
      </c>
      <c r="U496" s="124"/>
      <c r="V496" s="124"/>
      <c r="W496" s="125" t="str">
        <f t="shared" si="752"/>
        <v/>
      </c>
      <c r="X496" s="124"/>
      <c r="Y496" s="124"/>
      <c r="Z496" s="124"/>
      <c r="AA496" s="126" t="str">
        <f t="shared" si="754"/>
        <v/>
      </c>
      <c r="AB496" s="127" t="str">
        <f t="shared" si="748"/>
        <v/>
      </c>
      <c r="AC496" s="125" t="str">
        <f t="shared" si="749"/>
        <v/>
      </c>
      <c r="AD496" s="127" t="str">
        <f t="shared" si="750"/>
        <v/>
      </c>
      <c r="AE496" s="125" t="str">
        <f t="shared" si="755"/>
        <v/>
      </c>
      <c r="AF496" s="128" t="str">
        <f t="shared" ref="AF496:AF497" si="756">IFERROR(IF(OR(AND(AB496="Muy Baja",AD496="Leve"),AND(AB496="Muy Baja",AD496="Menor"),AND(AB496="Baja",AD496="Leve")),"Bajo",IF(OR(AND(AB496="Muy baja",AD496="Moderado"),AND(AB496="Baja",AD496="Menor"),AND(AB496="Baja",AD496="Moderado"),AND(AB496="Media",AD496="Leve"),AND(AB496="Media",AD496="Menor"),AND(AB496="Media",AD496="Moderado"),AND(AB496="Alta",AD496="Leve"),AND(AB496="Alta",AD496="Menor")),"Moderado",IF(OR(AND(AB496="Muy Baja",AD496="Mayor"),AND(AB496="Baja",AD496="Mayor"),AND(AB496="Media",AD496="Mayor"),AND(AB496="Alta",AD496="Moderado"),AND(AB496="Alta",AD496="Mayor"),AND(AB496="Muy Alta",AD496="Leve"),AND(AB496="Muy Alta",AD496="Menor"),AND(AB496="Muy Alta",AD496="Moderado"),AND(AB496="Muy Alta",AD496="Mayor")),"Alto",IF(OR(AND(AB496="Muy Baja",AD496="Catastrófico"),AND(AB496="Baja",AD496="Catastrófico"),AND(AB496="Media",AD496="Catastrófico"),AND(AB496="Alta",AD496="Catastrófico"),AND(AB496="Muy Alta",AD496="Catastrófico")),"Extremo","")))),"")</f>
        <v/>
      </c>
      <c r="AG496" s="124"/>
      <c r="AH496" s="148"/>
      <c r="AI496" s="132"/>
      <c r="AJ496" s="132"/>
      <c r="AK496" s="132"/>
      <c r="AL496" s="132"/>
      <c r="AM496" s="132"/>
      <c r="AN496" s="132"/>
      <c r="AO496" s="257"/>
    </row>
    <row r="497" spans="1:41" hidden="1" x14ac:dyDescent="0.3">
      <c r="A497" s="297"/>
      <c r="B497" s="297"/>
      <c r="C497" s="246"/>
      <c r="D497" s="247"/>
      <c r="E497" s="250"/>
      <c r="F497" s="296"/>
      <c r="G497" s="257"/>
      <c r="H497" s="292"/>
      <c r="I497" s="257"/>
      <c r="J497" s="295"/>
      <c r="K497" s="261"/>
      <c r="L497" s="262"/>
      <c r="M497" s="263"/>
      <c r="N497" s="262">
        <f>IF(NOT(ISERROR(MATCH(M497,_xlfn.ANCHORARRAY(H505),0))),L507&amp;"Por favor no seleccionar los criterios de impacto",M497)</f>
        <v>0</v>
      </c>
      <c r="O497" s="261"/>
      <c r="P497" s="262"/>
      <c r="Q497" s="264"/>
      <c r="R497" s="119">
        <v>6</v>
      </c>
      <c r="S497" s="122"/>
      <c r="T497" s="123" t="str">
        <f t="shared" si="753"/>
        <v/>
      </c>
      <c r="U497" s="124"/>
      <c r="V497" s="124"/>
      <c r="W497" s="125" t="str">
        <f t="shared" si="752"/>
        <v/>
      </c>
      <c r="X497" s="124"/>
      <c r="Y497" s="124"/>
      <c r="Z497" s="124"/>
      <c r="AA497" s="126" t="str">
        <f t="shared" si="754"/>
        <v/>
      </c>
      <c r="AB497" s="127" t="str">
        <f t="shared" si="748"/>
        <v/>
      </c>
      <c r="AC497" s="125" t="str">
        <f t="shared" si="749"/>
        <v/>
      </c>
      <c r="AD497" s="127" t="str">
        <f t="shared" si="750"/>
        <v/>
      </c>
      <c r="AE497" s="125" t="str">
        <f t="shared" si="755"/>
        <v/>
      </c>
      <c r="AF497" s="128" t="str">
        <f t="shared" si="756"/>
        <v/>
      </c>
      <c r="AG497" s="124"/>
      <c r="AH497" s="148"/>
      <c r="AI497" s="132"/>
      <c r="AJ497" s="132"/>
      <c r="AK497" s="132"/>
      <c r="AL497" s="132"/>
      <c r="AM497" s="132"/>
      <c r="AN497" s="132"/>
      <c r="AO497" s="257"/>
    </row>
    <row r="498" spans="1:41" hidden="1" x14ac:dyDescent="0.3">
      <c r="A498" s="297"/>
      <c r="B498" s="297"/>
      <c r="C498" s="244">
        <v>112</v>
      </c>
      <c r="D498" s="247"/>
      <c r="E498" s="248"/>
      <c r="F498" s="296"/>
      <c r="G498" s="257"/>
      <c r="H498" s="292"/>
      <c r="I498" s="257"/>
      <c r="J498" s="295"/>
      <c r="K498" s="261" t="str">
        <f t="shared" ref="K498" si="757">IF(J498&lt;=0,"",IF(J498&lt;=2,"Muy Baja",IF(J498&lt;=24,"Baja",IF(J498&lt;=500,"Media",IF(J498&lt;=5000,"Alta","Muy Alta")))))</f>
        <v/>
      </c>
      <c r="L498" s="262" t="str">
        <f>IF(K498="","",IF(K498="Muy Baja",0.2,IF(K498="Baja",0.4,IF(K498="Media",0.6,IF(K498="Alta",0.8,IF(K498="Muy Alta",1,))))))</f>
        <v/>
      </c>
      <c r="M498" s="263"/>
      <c r="N498" s="262">
        <f>IF(NOT(ISERROR(MATCH(M498,'Tabla Impacto'!$B$221:$B$223,0))),'Tabla Impacto'!$F$223&amp;"Por favor no seleccionar los criterios de impacto(Afectación Económica o presupuestal y Pérdida Reputacional)",M498)</f>
        <v>0</v>
      </c>
      <c r="O498" s="261" t="str">
        <f>IF(OR(N498='Tabla Impacto'!$C$11,N498='Tabla Impacto'!$D$11),"Leve",IF(OR(N498='Tabla Impacto'!$C$12,N498='Tabla Impacto'!$D$12),"Menor",IF(OR(N498='Tabla Impacto'!$C$13,N498='Tabla Impacto'!$D$13),"Moderado",IF(OR(N498='Tabla Impacto'!$C$14,N498='Tabla Impacto'!$D$14),"Mayor",IF(OR(N498='Tabla Impacto'!$C$15,N498='Tabla Impacto'!$D$15),"Catastrófico","")))))</f>
        <v/>
      </c>
      <c r="P498" s="262" t="str">
        <f>IF(O498="","",IF(O498="Leve",0.2,IF(O498="Menor",0.4,IF(O498="Moderado",0.6,IF(O498="Mayor",0.8,IF(O498="Catastrófico",1,))))))</f>
        <v/>
      </c>
      <c r="Q498" s="264" t="str">
        <f>IF(OR(AND(K498="Muy Baja",O498="Leve"),AND(K498="Muy Baja",O498="Menor"),AND(K498="Baja",O498="Leve")),"Bajo",IF(OR(AND(K498="Muy baja",O498="Moderado"),AND(K498="Baja",O498="Menor"),AND(K498="Baja",O498="Moderado"),AND(K498="Media",O498="Leve"),AND(K498="Media",O498="Menor"),AND(K498="Media",O498="Moderado"),AND(K498="Alta",O498="Leve"),AND(K498="Alta",O498="Menor")),"Moderado",IF(OR(AND(K498="Muy Baja",O498="Mayor"),AND(K498="Baja",O498="Mayor"),AND(K498="Media",O498="Mayor"),AND(K498="Alta",O498="Moderado"),AND(K498="Alta",O498="Mayor"),AND(K498="Muy Alta",O498="Leve"),AND(K498="Muy Alta",O498="Menor"),AND(K498="Muy Alta",O498="Moderado"),AND(K498="Muy Alta",O498="Mayor")),"Alto",IF(OR(AND(K498="Muy Baja",O498="Catastrófico"),AND(K498="Baja",O498="Catastrófico"),AND(K498="Media",O498="Catastrófico"),AND(K498="Alta",O498="Catastrófico"),AND(K498="Muy Alta",O498="Catastrófico")),"Extremo",""))))</f>
        <v/>
      </c>
      <c r="R498" s="119">
        <v>1</v>
      </c>
      <c r="S498" s="122"/>
      <c r="T498" s="123" t="str">
        <f>IF(OR(U498="Preventivo",U498="Detectivo"),"Probabilidad",IF(U498="Correctivo","Impacto",""))</f>
        <v/>
      </c>
      <c r="U498" s="124"/>
      <c r="V498" s="124"/>
      <c r="W498" s="125" t="str">
        <f>IF(AND(U498="Preventivo",V498="Automático"),"50%",IF(AND(U498="Preventivo",V498="Manual"),"40%",IF(AND(U498="Detectivo",V498="Automático"),"40%",IF(AND(U498="Detectivo",V498="Manual"),"30%",IF(AND(U498="Correctivo",V498="Automático"),"35%",IF(AND(U498="Correctivo",V498="Manual"),"25%",""))))))</f>
        <v/>
      </c>
      <c r="X498" s="124"/>
      <c r="Y498" s="124"/>
      <c r="Z498" s="124"/>
      <c r="AA498" s="126" t="str">
        <f>IFERROR(IF(T498="Probabilidad",(L498-(+L498*W498)),IF(T498="Impacto",L498,"")),"")</f>
        <v/>
      </c>
      <c r="AB498" s="127" t="str">
        <f>IFERROR(IF(AA498="","",IF(AA498&lt;=0.2,"Muy Baja",IF(AA498&lt;=0.4,"Baja",IF(AA498&lt;=0.6,"Media",IF(AA498&lt;=0.8,"Alta","Muy Alta"))))),"")</f>
        <v/>
      </c>
      <c r="AC498" s="125" t="str">
        <f>+AA498</f>
        <v/>
      </c>
      <c r="AD498" s="127" t="str">
        <f>IFERROR(IF(AE498="","",IF(AE498&lt;=0.2,"Leve",IF(AE498&lt;=0.4,"Menor",IF(AE498&lt;=0.6,"Moderado",IF(AE498&lt;=0.8,"Mayor","Catastrófico"))))),"")</f>
        <v/>
      </c>
      <c r="AE498" s="125" t="str">
        <f>IFERROR(IF(T498="Impacto",(P498-(+P498*W498)),IF(T498="Probabilidad",P498,"")),"")</f>
        <v/>
      </c>
      <c r="AF498" s="128" t="str">
        <f>IFERROR(IF(OR(AND(AB498="Muy Baja",AD498="Leve"),AND(AB498="Muy Baja",AD498="Menor"),AND(AB498="Baja",AD498="Leve")),"Bajo",IF(OR(AND(AB498="Muy baja",AD498="Moderado"),AND(AB498="Baja",AD498="Menor"),AND(AB498="Baja",AD498="Moderado"),AND(AB498="Media",AD498="Leve"),AND(AB498="Media",AD498="Menor"),AND(AB498="Media",AD498="Moderado"),AND(AB498="Alta",AD498="Leve"),AND(AB498="Alta",AD498="Menor")),"Moderado",IF(OR(AND(AB498="Muy Baja",AD498="Mayor"),AND(AB498="Baja",AD498="Mayor"),AND(AB498="Media",AD498="Mayor"),AND(AB498="Alta",AD498="Moderado"),AND(AB498="Alta",AD498="Mayor"),AND(AB498="Muy Alta",AD498="Leve"),AND(AB498="Muy Alta",AD498="Menor"),AND(AB498="Muy Alta",AD498="Moderado"),AND(AB498="Muy Alta",AD498="Mayor")),"Alto",IF(OR(AND(AB498="Muy Baja",AD498="Catastrófico"),AND(AB498="Baja",AD498="Catastrófico"),AND(AB498="Media",AD498="Catastrófico"),AND(AB498="Alta",AD498="Catastrófico"),AND(AB498="Muy Alta",AD498="Catastrófico")),"Extremo","")))),"")</f>
        <v/>
      </c>
      <c r="AG498" s="124"/>
      <c r="AH498" s="148"/>
      <c r="AI498" s="132"/>
      <c r="AJ498" s="132"/>
      <c r="AK498" s="132"/>
      <c r="AL498" s="132"/>
      <c r="AM498" s="132"/>
      <c r="AN498" s="132"/>
      <c r="AO498" s="257"/>
    </row>
    <row r="499" spans="1:41" hidden="1" x14ac:dyDescent="0.3">
      <c r="A499" s="297"/>
      <c r="B499" s="297"/>
      <c r="C499" s="245"/>
      <c r="D499" s="247"/>
      <c r="E499" s="249"/>
      <c r="F499" s="296"/>
      <c r="G499" s="257"/>
      <c r="H499" s="292"/>
      <c r="I499" s="257"/>
      <c r="J499" s="295"/>
      <c r="K499" s="261"/>
      <c r="L499" s="262"/>
      <c r="M499" s="263"/>
      <c r="N499" s="262">
        <f>IF(NOT(ISERROR(MATCH(M499,_xlfn.ANCHORARRAY(H507),0))),L509&amp;"Por favor no seleccionar los criterios de impacto",M499)</f>
        <v>0</v>
      </c>
      <c r="O499" s="261"/>
      <c r="P499" s="262"/>
      <c r="Q499" s="264"/>
      <c r="R499" s="119">
        <v>2</v>
      </c>
      <c r="S499" s="122"/>
      <c r="T499" s="123" t="str">
        <f>IF(OR(U499="Preventivo",U499="Detectivo"),"Probabilidad",IF(U499="Correctivo","Impacto",""))</f>
        <v/>
      </c>
      <c r="U499" s="124"/>
      <c r="V499" s="124"/>
      <c r="W499" s="125" t="str">
        <f>IF(AND(U499="Preventivo",V499="Automático"),"50%",IF(AND(U499="Preventivo",V499="Manual"),"40%",IF(AND(U499="Detectivo",V499="Automático"),"40%",IF(AND(U499="Detectivo",V499="Manual"),"30%",IF(AND(U499="Correctivo",V499="Automático"),"35%",IF(AND(U499="Correctivo",V499="Manual"),"25%",""))))))</f>
        <v/>
      </c>
      <c r="X499" s="124"/>
      <c r="Y499" s="124"/>
      <c r="Z499" s="124"/>
      <c r="AA499" s="126" t="str">
        <f>IFERROR(IF(AND(T498="Probabilidad",T499="Probabilidad"),(AC498-(+AC498*W499)),IF(T499="Probabilidad",(L498-(+L498*W499)),IF(T499="Impacto",AC498,""))),"")</f>
        <v/>
      </c>
      <c r="AB499" s="127" t="str">
        <f t="shared" ref="AB499:AB503" si="758">IFERROR(IF(AA499="","",IF(AA499&lt;=0.2,"Muy Baja",IF(AA499&lt;=0.4,"Baja",IF(AA499&lt;=0.6,"Media",IF(AA499&lt;=0.8,"Alta","Muy Alta"))))),"")</f>
        <v/>
      </c>
      <c r="AC499" s="125" t="str">
        <f t="shared" ref="AC499:AC503" si="759">+AA499</f>
        <v/>
      </c>
      <c r="AD499" s="127" t="str">
        <f t="shared" ref="AD499:AD503" si="760">IFERROR(IF(AE499="","",IF(AE499&lt;=0.2,"Leve",IF(AE499&lt;=0.4,"Menor",IF(AE499&lt;=0.6,"Moderado",IF(AE499&lt;=0.8,"Mayor","Catastrófico"))))),"")</f>
        <v/>
      </c>
      <c r="AE499" s="125" t="str">
        <f>IFERROR(IF(AND(T498="Impacto",T499="Impacto"),(AE492-(+AE492*W499)),IF(T499="Impacto",($P$72-(+$P$72*W499)),IF(T499="Probabilidad",AE492,""))),"")</f>
        <v/>
      </c>
      <c r="AF499" s="128" t="str">
        <f t="shared" ref="AF499:AF500" si="761">IFERROR(IF(OR(AND(AB499="Muy Baja",AD499="Leve"),AND(AB499="Muy Baja",AD499="Menor"),AND(AB499="Baja",AD499="Leve")),"Bajo",IF(OR(AND(AB499="Muy baja",AD499="Moderado"),AND(AB499="Baja",AD499="Menor"),AND(AB499="Baja",AD499="Moderado"),AND(AB499="Media",AD499="Leve"),AND(AB499="Media",AD499="Menor"),AND(AB499="Media",AD499="Moderado"),AND(AB499="Alta",AD499="Leve"),AND(AB499="Alta",AD499="Menor")),"Moderado",IF(OR(AND(AB499="Muy Baja",AD499="Mayor"),AND(AB499="Baja",AD499="Mayor"),AND(AB499="Media",AD499="Mayor"),AND(AB499="Alta",AD499="Moderado"),AND(AB499="Alta",AD499="Mayor"),AND(AB499="Muy Alta",AD499="Leve"),AND(AB499="Muy Alta",AD499="Menor"),AND(AB499="Muy Alta",AD499="Moderado"),AND(AB499="Muy Alta",AD499="Mayor")),"Alto",IF(OR(AND(AB499="Muy Baja",AD499="Catastrófico"),AND(AB499="Baja",AD499="Catastrófico"),AND(AB499="Media",AD499="Catastrófico"),AND(AB499="Alta",AD499="Catastrófico"),AND(AB499="Muy Alta",AD499="Catastrófico")),"Extremo","")))),"")</f>
        <v/>
      </c>
      <c r="AG499" s="124"/>
      <c r="AH499" s="148"/>
      <c r="AI499" s="132"/>
      <c r="AJ499" s="132"/>
      <c r="AK499" s="132"/>
      <c r="AL499" s="132"/>
      <c r="AM499" s="132"/>
      <c r="AN499" s="132"/>
      <c r="AO499" s="257"/>
    </row>
    <row r="500" spans="1:41" hidden="1" x14ac:dyDescent="0.3">
      <c r="A500" s="297"/>
      <c r="B500" s="297"/>
      <c r="C500" s="245"/>
      <c r="D500" s="247"/>
      <c r="E500" s="249"/>
      <c r="F500" s="296"/>
      <c r="G500" s="257"/>
      <c r="H500" s="292"/>
      <c r="I500" s="257"/>
      <c r="J500" s="295"/>
      <c r="K500" s="261"/>
      <c r="L500" s="262"/>
      <c r="M500" s="263"/>
      <c r="N500" s="262">
        <f>IF(NOT(ISERROR(MATCH(M500,_xlfn.ANCHORARRAY(H508),0))),L510&amp;"Por favor no seleccionar los criterios de impacto",M500)</f>
        <v>0</v>
      </c>
      <c r="O500" s="261"/>
      <c r="P500" s="262"/>
      <c r="Q500" s="264"/>
      <c r="R500" s="119">
        <v>3</v>
      </c>
      <c r="S500" s="130"/>
      <c r="T500" s="123" t="str">
        <f>IF(OR(U500="Preventivo",U500="Detectivo"),"Probabilidad",IF(U500="Correctivo","Impacto",""))</f>
        <v/>
      </c>
      <c r="U500" s="124"/>
      <c r="V500" s="124"/>
      <c r="W500" s="125" t="str">
        <f t="shared" ref="W500:W503" si="762">IF(AND(U500="Preventivo",V500="Automático"),"50%",IF(AND(U500="Preventivo",V500="Manual"),"40%",IF(AND(U500="Detectivo",V500="Automático"),"40%",IF(AND(U500="Detectivo",V500="Manual"),"30%",IF(AND(U500="Correctivo",V500="Automático"),"35%",IF(AND(U500="Correctivo",V500="Manual"),"25%",""))))))</f>
        <v/>
      </c>
      <c r="X500" s="124"/>
      <c r="Y500" s="124"/>
      <c r="Z500" s="124"/>
      <c r="AA500" s="126" t="str">
        <f>IFERROR(IF(AND(T499="Probabilidad",T500="Probabilidad"),(AC499-(+AC499*W500)),IF(AND(T499="Impacto",T500="Probabilidad"),(AC498-(+AC498*W500)),IF(T500="Impacto",AC499,""))),"")</f>
        <v/>
      </c>
      <c r="AB500" s="127" t="str">
        <f t="shared" si="758"/>
        <v/>
      </c>
      <c r="AC500" s="125" t="str">
        <f t="shared" si="759"/>
        <v/>
      </c>
      <c r="AD500" s="127" t="str">
        <f t="shared" si="760"/>
        <v/>
      </c>
      <c r="AE500" s="125" t="str">
        <f>IFERROR(IF(AND(T499="Impacto",T500="Impacto"),(AE499-(+AE499*W500)),IF(AND(T499="Probabilidad",T500="Impacto"),(AE498-(+AE498*W500)),IF(T500="Probabilidad",AE499,""))),"")</f>
        <v/>
      </c>
      <c r="AF500" s="128" t="str">
        <f t="shared" si="761"/>
        <v/>
      </c>
      <c r="AG500" s="124"/>
      <c r="AH500" s="148"/>
      <c r="AI500" s="132"/>
      <c r="AJ500" s="132"/>
      <c r="AK500" s="132"/>
      <c r="AL500" s="132"/>
      <c r="AM500" s="132"/>
      <c r="AN500" s="132"/>
      <c r="AO500" s="257"/>
    </row>
    <row r="501" spans="1:41" hidden="1" x14ac:dyDescent="0.3">
      <c r="A501" s="297"/>
      <c r="B501" s="297"/>
      <c r="C501" s="245"/>
      <c r="D501" s="247"/>
      <c r="E501" s="249"/>
      <c r="F501" s="296"/>
      <c r="G501" s="257"/>
      <c r="H501" s="292"/>
      <c r="I501" s="257"/>
      <c r="J501" s="295"/>
      <c r="K501" s="261"/>
      <c r="L501" s="262"/>
      <c r="M501" s="263"/>
      <c r="N501" s="262">
        <f>IF(NOT(ISERROR(MATCH(M501,_xlfn.ANCHORARRAY(H509),0))),L511&amp;"Por favor no seleccionar los criterios de impacto",M501)</f>
        <v>0</v>
      </c>
      <c r="O501" s="261"/>
      <c r="P501" s="262"/>
      <c r="Q501" s="264"/>
      <c r="R501" s="119">
        <v>4</v>
      </c>
      <c r="S501" s="122"/>
      <c r="T501" s="123" t="str">
        <f t="shared" ref="T501:T503" si="763">IF(OR(U501="Preventivo",U501="Detectivo"),"Probabilidad",IF(U501="Correctivo","Impacto",""))</f>
        <v/>
      </c>
      <c r="U501" s="124"/>
      <c r="V501" s="124"/>
      <c r="W501" s="125" t="str">
        <f t="shared" si="762"/>
        <v/>
      </c>
      <c r="X501" s="124"/>
      <c r="Y501" s="124"/>
      <c r="Z501" s="124"/>
      <c r="AA501" s="126" t="str">
        <f t="shared" ref="AA501:AA503" si="764">IFERROR(IF(AND(T500="Probabilidad",T501="Probabilidad"),(AC500-(+AC500*W501)),IF(AND(T500="Impacto",T501="Probabilidad"),(AC499-(+AC499*W501)),IF(T501="Impacto",AC500,""))),"")</f>
        <v/>
      </c>
      <c r="AB501" s="127" t="str">
        <f t="shared" si="758"/>
        <v/>
      </c>
      <c r="AC501" s="125" t="str">
        <f t="shared" si="759"/>
        <v/>
      </c>
      <c r="AD501" s="127" t="str">
        <f t="shared" si="760"/>
        <v/>
      </c>
      <c r="AE501" s="125" t="str">
        <f t="shared" ref="AE501:AE503" si="765">IFERROR(IF(AND(T500="Impacto",T501="Impacto"),(AE500-(+AE500*W501)),IF(AND(T500="Probabilidad",T501="Impacto"),(AE499-(+AE499*W501)),IF(T501="Probabilidad",AE500,""))),"")</f>
        <v/>
      </c>
      <c r="AF501" s="128" t="str">
        <f>IFERROR(IF(OR(AND(AB501="Muy Baja",AD501="Leve"),AND(AB501="Muy Baja",AD501="Menor"),AND(AB501="Baja",AD501="Leve")),"Bajo",IF(OR(AND(AB501="Muy baja",AD501="Moderado"),AND(AB501="Baja",AD501="Menor"),AND(AB501="Baja",AD501="Moderado"),AND(AB501="Media",AD501="Leve"),AND(AB501="Media",AD501="Menor"),AND(AB501="Media",AD501="Moderado"),AND(AB501="Alta",AD501="Leve"),AND(AB501="Alta",AD501="Menor")),"Moderado",IF(OR(AND(AB501="Muy Baja",AD501="Mayor"),AND(AB501="Baja",AD501="Mayor"),AND(AB501="Media",AD501="Mayor"),AND(AB501="Alta",AD501="Moderado"),AND(AB501="Alta",AD501="Mayor"),AND(AB501="Muy Alta",AD501="Leve"),AND(AB501="Muy Alta",AD501="Menor"),AND(AB501="Muy Alta",AD501="Moderado"),AND(AB501="Muy Alta",AD501="Mayor")),"Alto",IF(OR(AND(AB501="Muy Baja",AD501="Catastrófico"),AND(AB501="Baja",AD501="Catastrófico"),AND(AB501="Media",AD501="Catastrófico"),AND(AB501="Alta",AD501="Catastrófico"),AND(AB501="Muy Alta",AD501="Catastrófico")),"Extremo","")))),"")</f>
        <v/>
      </c>
      <c r="AG501" s="124"/>
      <c r="AH501" s="148"/>
      <c r="AI501" s="132"/>
      <c r="AJ501" s="132"/>
      <c r="AK501" s="132"/>
      <c r="AL501" s="132"/>
      <c r="AM501" s="132"/>
      <c r="AN501" s="132"/>
      <c r="AO501" s="257"/>
    </row>
    <row r="502" spans="1:41" hidden="1" x14ac:dyDescent="0.3">
      <c r="A502" s="297"/>
      <c r="B502" s="297"/>
      <c r="C502" s="245"/>
      <c r="D502" s="247"/>
      <c r="E502" s="249"/>
      <c r="F502" s="296"/>
      <c r="G502" s="257"/>
      <c r="H502" s="292"/>
      <c r="I502" s="257"/>
      <c r="J502" s="295"/>
      <c r="K502" s="261"/>
      <c r="L502" s="262"/>
      <c r="M502" s="263"/>
      <c r="N502" s="262">
        <f>IF(NOT(ISERROR(MATCH(M502,_xlfn.ANCHORARRAY(H510),0))),L512&amp;"Por favor no seleccionar los criterios de impacto",M502)</f>
        <v>0</v>
      </c>
      <c r="O502" s="261"/>
      <c r="P502" s="262"/>
      <c r="Q502" s="264"/>
      <c r="R502" s="119">
        <v>5</v>
      </c>
      <c r="S502" s="122"/>
      <c r="T502" s="123" t="str">
        <f t="shared" si="763"/>
        <v/>
      </c>
      <c r="U502" s="124"/>
      <c r="V502" s="124"/>
      <c r="W502" s="125" t="str">
        <f t="shared" si="762"/>
        <v/>
      </c>
      <c r="X502" s="124"/>
      <c r="Y502" s="124"/>
      <c r="Z502" s="124"/>
      <c r="AA502" s="126" t="str">
        <f t="shared" si="764"/>
        <v/>
      </c>
      <c r="AB502" s="127" t="str">
        <f t="shared" si="758"/>
        <v/>
      </c>
      <c r="AC502" s="125" t="str">
        <f t="shared" si="759"/>
        <v/>
      </c>
      <c r="AD502" s="127" t="str">
        <f t="shared" si="760"/>
        <v/>
      </c>
      <c r="AE502" s="125" t="str">
        <f t="shared" si="765"/>
        <v/>
      </c>
      <c r="AF502" s="128" t="str">
        <f t="shared" ref="AF502:AF503" si="766">IFERROR(IF(OR(AND(AB502="Muy Baja",AD502="Leve"),AND(AB502="Muy Baja",AD502="Menor"),AND(AB502="Baja",AD502="Leve")),"Bajo",IF(OR(AND(AB502="Muy baja",AD502="Moderado"),AND(AB502="Baja",AD502="Menor"),AND(AB502="Baja",AD502="Moderado"),AND(AB502="Media",AD502="Leve"),AND(AB502="Media",AD502="Menor"),AND(AB502="Media",AD502="Moderado"),AND(AB502="Alta",AD502="Leve"),AND(AB502="Alta",AD502="Menor")),"Moderado",IF(OR(AND(AB502="Muy Baja",AD502="Mayor"),AND(AB502="Baja",AD502="Mayor"),AND(AB502="Media",AD502="Mayor"),AND(AB502="Alta",AD502="Moderado"),AND(AB502="Alta",AD502="Mayor"),AND(AB502="Muy Alta",AD502="Leve"),AND(AB502="Muy Alta",AD502="Menor"),AND(AB502="Muy Alta",AD502="Moderado"),AND(AB502="Muy Alta",AD502="Mayor")),"Alto",IF(OR(AND(AB502="Muy Baja",AD502="Catastrófico"),AND(AB502="Baja",AD502="Catastrófico"),AND(AB502="Media",AD502="Catastrófico"),AND(AB502="Alta",AD502="Catastrófico"),AND(AB502="Muy Alta",AD502="Catastrófico")),"Extremo","")))),"")</f>
        <v/>
      </c>
      <c r="AG502" s="124"/>
      <c r="AH502" s="148"/>
      <c r="AI502" s="132"/>
      <c r="AJ502" s="132"/>
      <c r="AK502" s="132"/>
      <c r="AL502" s="132"/>
      <c r="AM502" s="132"/>
      <c r="AN502" s="132"/>
      <c r="AO502" s="257"/>
    </row>
    <row r="503" spans="1:41" hidden="1" x14ac:dyDescent="0.3">
      <c r="A503" s="297"/>
      <c r="B503" s="297"/>
      <c r="C503" s="246"/>
      <c r="D503" s="247"/>
      <c r="E503" s="250"/>
      <c r="F503" s="296"/>
      <c r="G503" s="257"/>
      <c r="H503" s="292"/>
      <c r="I503" s="257"/>
      <c r="J503" s="295"/>
      <c r="K503" s="261"/>
      <c r="L503" s="262"/>
      <c r="M503" s="263"/>
      <c r="N503" s="262">
        <f>IF(NOT(ISERROR(MATCH(M503,_xlfn.ANCHORARRAY(H511),0))),L513&amp;"Por favor no seleccionar los criterios de impacto",M503)</f>
        <v>0</v>
      </c>
      <c r="O503" s="261"/>
      <c r="P503" s="262"/>
      <c r="Q503" s="264"/>
      <c r="R503" s="119">
        <v>6</v>
      </c>
      <c r="S503" s="122"/>
      <c r="T503" s="123" t="str">
        <f t="shared" si="763"/>
        <v/>
      </c>
      <c r="U503" s="124"/>
      <c r="V503" s="124"/>
      <c r="W503" s="125" t="str">
        <f t="shared" si="762"/>
        <v/>
      </c>
      <c r="X503" s="124"/>
      <c r="Y503" s="124"/>
      <c r="Z503" s="124"/>
      <c r="AA503" s="126" t="str">
        <f t="shared" si="764"/>
        <v/>
      </c>
      <c r="AB503" s="127" t="str">
        <f t="shared" si="758"/>
        <v/>
      </c>
      <c r="AC503" s="125" t="str">
        <f t="shared" si="759"/>
        <v/>
      </c>
      <c r="AD503" s="127" t="str">
        <f t="shared" si="760"/>
        <v/>
      </c>
      <c r="AE503" s="125" t="str">
        <f t="shared" si="765"/>
        <v/>
      </c>
      <c r="AF503" s="128" t="str">
        <f t="shared" si="766"/>
        <v/>
      </c>
      <c r="AG503" s="124"/>
      <c r="AH503" s="148"/>
      <c r="AI503" s="132"/>
      <c r="AJ503" s="132"/>
      <c r="AK503" s="132"/>
      <c r="AL503" s="132"/>
      <c r="AM503" s="132"/>
      <c r="AN503" s="132"/>
      <c r="AO503" s="257"/>
    </row>
    <row r="504" spans="1:41" hidden="1" x14ac:dyDescent="0.3">
      <c r="A504" s="297"/>
      <c r="B504" s="297"/>
      <c r="C504" s="244">
        <v>113</v>
      </c>
      <c r="D504" s="247"/>
      <c r="E504" s="248"/>
      <c r="F504" s="296"/>
      <c r="G504" s="257"/>
      <c r="H504" s="292"/>
      <c r="I504" s="257"/>
      <c r="J504" s="295"/>
      <c r="K504" s="261" t="str">
        <f t="shared" ref="K504" si="767">IF(J504&lt;=0,"",IF(J504&lt;=2,"Muy Baja",IF(J504&lt;=24,"Baja",IF(J504&lt;=500,"Media",IF(J504&lt;=5000,"Alta","Muy Alta")))))</f>
        <v/>
      </c>
      <c r="L504" s="262" t="str">
        <f>IF(K504="","",IF(K504="Muy Baja",0.2,IF(K504="Baja",0.4,IF(K504="Media",0.6,IF(K504="Alta",0.8,IF(K504="Muy Alta",1,))))))</f>
        <v/>
      </c>
      <c r="M504" s="263"/>
      <c r="N504" s="262">
        <f>IF(NOT(ISERROR(MATCH(M504,'Tabla Impacto'!$B$221:$B$223,0))),'Tabla Impacto'!$F$223&amp;"Por favor no seleccionar los criterios de impacto(Afectación Económica o presupuestal y Pérdida Reputacional)",M504)</f>
        <v>0</v>
      </c>
      <c r="O504" s="261" t="str">
        <f>IF(OR(N504='Tabla Impacto'!$C$11,N504='Tabla Impacto'!$D$11),"Leve",IF(OR(N504='Tabla Impacto'!$C$12,N504='Tabla Impacto'!$D$12),"Menor",IF(OR(N504='Tabla Impacto'!$C$13,N504='Tabla Impacto'!$D$13),"Moderado",IF(OR(N504='Tabla Impacto'!$C$14,N504='Tabla Impacto'!$D$14),"Mayor",IF(OR(N504='Tabla Impacto'!$C$15,N504='Tabla Impacto'!$D$15),"Catastrófico","")))))</f>
        <v/>
      </c>
      <c r="P504" s="262" t="str">
        <f>IF(O504="","",IF(O504="Leve",0.2,IF(O504="Menor",0.4,IF(O504="Moderado",0.6,IF(O504="Mayor",0.8,IF(O504="Catastrófico",1,))))))</f>
        <v/>
      </c>
      <c r="Q504" s="264" t="str">
        <f>IF(OR(AND(K504="Muy Baja",O504="Leve"),AND(K504="Muy Baja",O504="Menor"),AND(K504="Baja",O504="Leve")),"Bajo",IF(OR(AND(K504="Muy baja",O504="Moderado"),AND(K504="Baja",O504="Menor"),AND(K504="Baja",O504="Moderado"),AND(K504="Media",O504="Leve"),AND(K504="Media",O504="Menor"),AND(K504="Media",O504="Moderado"),AND(K504="Alta",O504="Leve"),AND(K504="Alta",O504="Menor")),"Moderado",IF(OR(AND(K504="Muy Baja",O504="Mayor"),AND(K504="Baja",O504="Mayor"),AND(K504="Media",O504="Mayor"),AND(K504="Alta",O504="Moderado"),AND(K504="Alta",O504="Mayor"),AND(K504="Muy Alta",O504="Leve"),AND(K504="Muy Alta",O504="Menor"),AND(K504="Muy Alta",O504="Moderado"),AND(K504="Muy Alta",O504="Mayor")),"Alto",IF(OR(AND(K504="Muy Baja",O504="Catastrófico"),AND(K504="Baja",O504="Catastrófico"),AND(K504="Media",O504="Catastrófico"),AND(K504="Alta",O504="Catastrófico"),AND(K504="Muy Alta",O504="Catastrófico")),"Extremo",""))))</f>
        <v/>
      </c>
      <c r="R504" s="119">
        <v>1</v>
      </c>
      <c r="S504" s="122"/>
      <c r="T504" s="123" t="str">
        <f>IF(OR(U504="Preventivo",U504="Detectivo"),"Probabilidad",IF(U504="Correctivo","Impacto",""))</f>
        <v/>
      </c>
      <c r="U504" s="124"/>
      <c r="V504" s="124"/>
      <c r="W504" s="125" t="str">
        <f>IF(AND(U504="Preventivo",V504="Automático"),"50%",IF(AND(U504="Preventivo",V504="Manual"),"40%",IF(AND(U504="Detectivo",V504="Automático"),"40%",IF(AND(U504="Detectivo",V504="Manual"),"30%",IF(AND(U504="Correctivo",V504="Automático"),"35%",IF(AND(U504="Correctivo",V504="Manual"),"25%",""))))))</f>
        <v/>
      </c>
      <c r="X504" s="124"/>
      <c r="Y504" s="124"/>
      <c r="Z504" s="124"/>
      <c r="AA504" s="126" t="str">
        <f>IFERROR(IF(T504="Probabilidad",(L504-(+L504*W504)),IF(T504="Impacto",L504,"")),"")</f>
        <v/>
      </c>
      <c r="AB504" s="127" t="str">
        <f>IFERROR(IF(AA504="","",IF(AA504&lt;=0.2,"Muy Baja",IF(AA504&lt;=0.4,"Baja",IF(AA504&lt;=0.6,"Media",IF(AA504&lt;=0.8,"Alta","Muy Alta"))))),"")</f>
        <v/>
      </c>
      <c r="AC504" s="125" t="str">
        <f>+AA504</f>
        <v/>
      </c>
      <c r="AD504" s="127" t="str">
        <f>IFERROR(IF(AE504="","",IF(AE504&lt;=0.2,"Leve",IF(AE504&lt;=0.4,"Menor",IF(AE504&lt;=0.6,"Moderado",IF(AE504&lt;=0.8,"Mayor","Catastrófico"))))),"")</f>
        <v/>
      </c>
      <c r="AE504" s="125" t="str">
        <f>IFERROR(IF(T504="Impacto",(P504-(+P504*W504)),IF(T504="Probabilidad",P504,"")),"")</f>
        <v/>
      </c>
      <c r="AF504" s="128" t="str">
        <f>IFERROR(IF(OR(AND(AB504="Muy Baja",AD504="Leve"),AND(AB504="Muy Baja",AD504="Menor"),AND(AB504="Baja",AD504="Leve")),"Bajo",IF(OR(AND(AB504="Muy baja",AD504="Moderado"),AND(AB504="Baja",AD504="Menor"),AND(AB504="Baja",AD504="Moderado"),AND(AB504="Media",AD504="Leve"),AND(AB504="Media",AD504="Menor"),AND(AB504="Media",AD504="Moderado"),AND(AB504="Alta",AD504="Leve"),AND(AB504="Alta",AD504="Menor")),"Moderado",IF(OR(AND(AB504="Muy Baja",AD504="Mayor"),AND(AB504="Baja",AD504="Mayor"),AND(AB504="Media",AD504="Mayor"),AND(AB504="Alta",AD504="Moderado"),AND(AB504="Alta",AD504="Mayor"),AND(AB504="Muy Alta",AD504="Leve"),AND(AB504="Muy Alta",AD504="Menor"),AND(AB504="Muy Alta",AD504="Moderado"),AND(AB504="Muy Alta",AD504="Mayor")),"Alto",IF(OR(AND(AB504="Muy Baja",AD504="Catastrófico"),AND(AB504="Baja",AD504="Catastrófico"),AND(AB504="Media",AD504="Catastrófico"),AND(AB504="Alta",AD504="Catastrófico"),AND(AB504="Muy Alta",AD504="Catastrófico")),"Extremo","")))),"")</f>
        <v/>
      </c>
      <c r="AG504" s="124"/>
      <c r="AH504" s="148"/>
      <c r="AI504" s="132"/>
      <c r="AJ504" s="132"/>
      <c r="AK504" s="132"/>
      <c r="AL504" s="132"/>
      <c r="AM504" s="132"/>
      <c r="AN504" s="132"/>
      <c r="AO504" s="257"/>
    </row>
    <row r="505" spans="1:41" hidden="1" x14ac:dyDescent="0.3">
      <c r="A505" s="297"/>
      <c r="B505" s="297"/>
      <c r="C505" s="245"/>
      <c r="D505" s="247"/>
      <c r="E505" s="249"/>
      <c r="F505" s="296"/>
      <c r="G505" s="257"/>
      <c r="H505" s="292"/>
      <c r="I505" s="257"/>
      <c r="J505" s="295"/>
      <c r="K505" s="261"/>
      <c r="L505" s="262"/>
      <c r="M505" s="263"/>
      <c r="N505" s="262">
        <f>IF(NOT(ISERROR(MATCH(M505,_xlfn.ANCHORARRAY(H513),0))),L515&amp;"Por favor no seleccionar los criterios de impacto",M505)</f>
        <v>0</v>
      </c>
      <c r="O505" s="261"/>
      <c r="P505" s="262"/>
      <c r="Q505" s="264"/>
      <c r="R505" s="119">
        <v>2</v>
      </c>
      <c r="S505" s="122"/>
      <c r="T505" s="123" t="str">
        <f>IF(OR(U505="Preventivo",U505="Detectivo"),"Probabilidad",IF(U505="Correctivo","Impacto",""))</f>
        <v/>
      </c>
      <c r="U505" s="124"/>
      <c r="V505" s="124"/>
      <c r="W505" s="125" t="str">
        <f>IF(AND(U505="Preventivo",V505="Automático"),"50%",IF(AND(U505="Preventivo",V505="Manual"),"40%",IF(AND(U505="Detectivo",V505="Automático"),"40%",IF(AND(U505="Detectivo",V505="Manual"),"30%",IF(AND(U505="Correctivo",V505="Automático"),"35%",IF(AND(U505="Correctivo",V505="Manual"),"25%",""))))))</f>
        <v/>
      </c>
      <c r="X505" s="124"/>
      <c r="Y505" s="124"/>
      <c r="Z505" s="124"/>
      <c r="AA505" s="126" t="str">
        <f>IFERROR(IF(AND(T504="Probabilidad",T505="Probabilidad"),(AC504-(+AC504*W505)),IF(T505="Probabilidad",(L504-(+L504*W505)),IF(T505="Impacto",AC504,""))),"")</f>
        <v/>
      </c>
      <c r="AB505" s="127" t="str">
        <f t="shared" ref="AB505:AB509" si="768">IFERROR(IF(AA505="","",IF(AA505&lt;=0.2,"Muy Baja",IF(AA505&lt;=0.4,"Baja",IF(AA505&lt;=0.6,"Media",IF(AA505&lt;=0.8,"Alta","Muy Alta"))))),"")</f>
        <v/>
      </c>
      <c r="AC505" s="125" t="str">
        <f t="shared" ref="AC505:AC509" si="769">+AA505</f>
        <v/>
      </c>
      <c r="AD505" s="127" t="str">
        <f t="shared" ref="AD505:AD509" si="770">IFERROR(IF(AE505="","",IF(AE505&lt;=0.2,"Leve",IF(AE505&lt;=0.4,"Menor",IF(AE505&lt;=0.6,"Moderado",IF(AE505&lt;=0.8,"Mayor","Catastrófico"))))),"")</f>
        <v/>
      </c>
      <c r="AE505" s="125" t="str">
        <f>IFERROR(IF(AND(T504="Impacto",T505="Impacto"),(AE498-(+AE498*W505)),IF(T505="Impacto",($P$72-(+$P$72*W505)),IF(T505="Probabilidad",AE498,""))),"")</f>
        <v/>
      </c>
      <c r="AF505" s="128" t="str">
        <f t="shared" ref="AF505:AF506" si="771">IFERROR(IF(OR(AND(AB505="Muy Baja",AD505="Leve"),AND(AB505="Muy Baja",AD505="Menor"),AND(AB505="Baja",AD505="Leve")),"Bajo",IF(OR(AND(AB505="Muy baja",AD505="Moderado"),AND(AB505="Baja",AD505="Menor"),AND(AB505="Baja",AD505="Moderado"),AND(AB505="Media",AD505="Leve"),AND(AB505="Media",AD505="Menor"),AND(AB505="Media",AD505="Moderado"),AND(AB505="Alta",AD505="Leve"),AND(AB505="Alta",AD505="Menor")),"Moderado",IF(OR(AND(AB505="Muy Baja",AD505="Mayor"),AND(AB505="Baja",AD505="Mayor"),AND(AB505="Media",AD505="Mayor"),AND(AB505="Alta",AD505="Moderado"),AND(AB505="Alta",AD505="Mayor"),AND(AB505="Muy Alta",AD505="Leve"),AND(AB505="Muy Alta",AD505="Menor"),AND(AB505="Muy Alta",AD505="Moderado"),AND(AB505="Muy Alta",AD505="Mayor")),"Alto",IF(OR(AND(AB505="Muy Baja",AD505="Catastrófico"),AND(AB505="Baja",AD505="Catastrófico"),AND(AB505="Media",AD505="Catastrófico"),AND(AB505="Alta",AD505="Catastrófico"),AND(AB505="Muy Alta",AD505="Catastrófico")),"Extremo","")))),"")</f>
        <v/>
      </c>
      <c r="AG505" s="124"/>
      <c r="AH505" s="148"/>
      <c r="AI505" s="132"/>
      <c r="AJ505" s="132"/>
      <c r="AK505" s="132"/>
      <c r="AL505" s="132"/>
      <c r="AM505" s="132"/>
      <c r="AN505" s="132"/>
      <c r="AO505" s="257"/>
    </row>
    <row r="506" spans="1:41" hidden="1" x14ac:dyDescent="0.3">
      <c r="A506" s="297"/>
      <c r="B506" s="297"/>
      <c r="C506" s="245"/>
      <c r="D506" s="247"/>
      <c r="E506" s="249"/>
      <c r="F506" s="296"/>
      <c r="G506" s="257"/>
      <c r="H506" s="292"/>
      <c r="I506" s="257"/>
      <c r="J506" s="295"/>
      <c r="K506" s="261"/>
      <c r="L506" s="262"/>
      <c r="M506" s="263"/>
      <c r="N506" s="262">
        <f>IF(NOT(ISERROR(MATCH(M506,_xlfn.ANCHORARRAY(H514),0))),L516&amp;"Por favor no seleccionar los criterios de impacto",M506)</f>
        <v>0</v>
      </c>
      <c r="O506" s="261"/>
      <c r="P506" s="262"/>
      <c r="Q506" s="264"/>
      <c r="R506" s="119">
        <v>3</v>
      </c>
      <c r="S506" s="130"/>
      <c r="T506" s="123" t="str">
        <f>IF(OR(U506="Preventivo",U506="Detectivo"),"Probabilidad",IF(U506="Correctivo","Impacto",""))</f>
        <v/>
      </c>
      <c r="U506" s="124"/>
      <c r="V506" s="124"/>
      <c r="W506" s="125" t="str">
        <f t="shared" ref="W506:W509" si="772">IF(AND(U506="Preventivo",V506="Automático"),"50%",IF(AND(U506="Preventivo",V506="Manual"),"40%",IF(AND(U506="Detectivo",V506="Automático"),"40%",IF(AND(U506="Detectivo",V506="Manual"),"30%",IF(AND(U506="Correctivo",V506="Automático"),"35%",IF(AND(U506="Correctivo",V506="Manual"),"25%",""))))))</f>
        <v/>
      </c>
      <c r="X506" s="124"/>
      <c r="Y506" s="124"/>
      <c r="Z506" s="124"/>
      <c r="AA506" s="126" t="str">
        <f>IFERROR(IF(AND(T505="Probabilidad",T506="Probabilidad"),(AC505-(+AC505*W506)),IF(AND(T505="Impacto",T506="Probabilidad"),(AC504-(+AC504*W506)),IF(T506="Impacto",AC505,""))),"")</f>
        <v/>
      </c>
      <c r="AB506" s="127" t="str">
        <f t="shared" si="768"/>
        <v/>
      </c>
      <c r="AC506" s="125" t="str">
        <f t="shared" si="769"/>
        <v/>
      </c>
      <c r="AD506" s="127" t="str">
        <f t="shared" si="770"/>
        <v/>
      </c>
      <c r="AE506" s="125" t="str">
        <f>IFERROR(IF(AND(T505="Impacto",T506="Impacto"),(AE505-(+AE505*W506)),IF(AND(T505="Probabilidad",T506="Impacto"),(AE504-(+AE504*W506)),IF(T506="Probabilidad",AE505,""))),"")</f>
        <v/>
      </c>
      <c r="AF506" s="128" t="str">
        <f t="shared" si="771"/>
        <v/>
      </c>
      <c r="AG506" s="124"/>
      <c r="AH506" s="148"/>
      <c r="AI506" s="132"/>
      <c r="AJ506" s="132"/>
      <c r="AK506" s="132"/>
      <c r="AL506" s="132"/>
      <c r="AM506" s="132"/>
      <c r="AN506" s="132"/>
      <c r="AO506" s="257"/>
    </row>
    <row r="507" spans="1:41" hidden="1" x14ac:dyDescent="0.3">
      <c r="A507" s="297"/>
      <c r="B507" s="297"/>
      <c r="C507" s="245"/>
      <c r="D507" s="247"/>
      <c r="E507" s="249"/>
      <c r="F507" s="296"/>
      <c r="G507" s="257"/>
      <c r="H507" s="292"/>
      <c r="I507" s="257"/>
      <c r="J507" s="295"/>
      <c r="K507" s="261"/>
      <c r="L507" s="262"/>
      <c r="M507" s="263"/>
      <c r="N507" s="262">
        <f>IF(NOT(ISERROR(MATCH(M507,_xlfn.ANCHORARRAY(H515),0))),L517&amp;"Por favor no seleccionar los criterios de impacto",M507)</f>
        <v>0</v>
      </c>
      <c r="O507" s="261"/>
      <c r="P507" s="262"/>
      <c r="Q507" s="264"/>
      <c r="R507" s="119">
        <v>4</v>
      </c>
      <c r="S507" s="122"/>
      <c r="T507" s="123" t="str">
        <f t="shared" ref="T507:T509" si="773">IF(OR(U507="Preventivo",U507="Detectivo"),"Probabilidad",IF(U507="Correctivo","Impacto",""))</f>
        <v/>
      </c>
      <c r="U507" s="124"/>
      <c r="V507" s="124"/>
      <c r="W507" s="125" t="str">
        <f t="shared" si="772"/>
        <v/>
      </c>
      <c r="X507" s="124"/>
      <c r="Y507" s="124"/>
      <c r="Z507" s="124"/>
      <c r="AA507" s="126" t="str">
        <f t="shared" ref="AA507:AA509" si="774">IFERROR(IF(AND(T506="Probabilidad",T507="Probabilidad"),(AC506-(+AC506*W507)),IF(AND(T506="Impacto",T507="Probabilidad"),(AC505-(+AC505*W507)),IF(T507="Impacto",AC506,""))),"")</f>
        <v/>
      </c>
      <c r="AB507" s="127" t="str">
        <f t="shared" si="768"/>
        <v/>
      </c>
      <c r="AC507" s="125" t="str">
        <f t="shared" si="769"/>
        <v/>
      </c>
      <c r="AD507" s="127" t="str">
        <f t="shared" si="770"/>
        <v/>
      </c>
      <c r="AE507" s="125" t="str">
        <f t="shared" ref="AE507:AE509" si="775">IFERROR(IF(AND(T506="Impacto",T507="Impacto"),(AE506-(+AE506*W507)),IF(AND(T506="Probabilidad",T507="Impacto"),(AE505-(+AE505*W507)),IF(T507="Probabilidad",AE506,""))),"")</f>
        <v/>
      </c>
      <c r="AF507" s="128" t="str">
        <f>IFERROR(IF(OR(AND(AB507="Muy Baja",AD507="Leve"),AND(AB507="Muy Baja",AD507="Menor"),AND(AB507="Baja",AD507="Leve")),"Bajo",IF(OR(AND(AB507="Muy baja",AD507="Moderado"),AND(AB507="Baja",AD507="Menor"),AND(AB507="Baja",AD507="Moderado"),AND(AB507="Media",AD507="Leve"),AND(AB507="Media",AD507="Menor"),AND(AB507="Media",AD507="Moderado"),AND(AB507="Alta",AD507="Leve"),AND(AB507="Alta",AD507="Menor")),"Moderado",IF(OR(AND(AB507="Muy Baja",AD507="Mayor"),AND(AB507="Baja",AD507="Mayor"),AND(AB507="Media",AD507="Mayor"),AND(AB507="Alta",AD507="Moderado"),AND(AB507="Alta",AD507="Mayor"),AND(AB507="Muy Alta",AD507="Leve"),AND(AB507="Muy Alta",AD507="Menor"),AND(AB507="Muy Alta",AD507="Moderado"),AND(AB507="Muy Alta",AD507="Mayor")),"Alto",IF(OR(AND(AB507="Muy Baja",AD507="Catastrófico"),AND(AB507="Baja",AD507="Catastrófico"),AND(AB507="Media",AD507="Catastrófico"),AND(AB507="Alta",AD507="Catastrófico"),AND(AB507="Muy Alta",AD507="Catastrófico")),"Extremo","")))),"")</f>
        <v/>
      </c>
      <c r="AG507" s="124"/>
      <c r="AH507" s="148"/>
      <c r="AI507" s="132"/>
      <c r="AJ507" s="132"/>
      <c r="AK507" s="132"/>
      <c r="AL507" s="132"/>
      <c r="AM507" s="132"/>
      <c r="AN507" s="132"/>
      <c r="AO507" s="257"/>
    </row>
    <row r="508" spans="1:41" hidden="1" x14ac:dyDescent="0.3">
      <c r="A508" s="297"/>
      <c r="B508" s="297"/>
      <c r="C508" s="245"/>
      <c r="D508" s="247"/>
      <c r="E508" s="249"/>
      <c r="F508" s="296"/>
      <c r="G508" s="257"/>
      <c r="H508" s="292"/>
      <c r="I508" s="257"/>
      <c r="J508" s="295"/>
      <c r="K508" s="261"/>
      <c r="L508" s="262"/>
      <c r="M508" s="263"/>
      <c r="N508" s="262">
        <f>IF(NOT(ISERROR(MATCH(M508,_xlfn.ANCHORARRAY(H516),0))),L518&amp;"Por favor no seleccionar los criterios de impacto",M508)</f>
        <v>0</v>
      </c>
      <c r="O508" s="261"/>
      <c r="P508" s="262"/>
      <c r="Q508" s="264"/>
      <c r="R508" s="119">
        <v>5</v>
      </c>
      <c r="S508" s="122"/>
      <c r="T508" s="123" t="str">
        <f t="shared" si="773"/>
        <v/>
      </c>
      <c r="U508" s="124"/>
      <c r="V508" s="124"/>
      <c r="W508" s="125" t="str">
        <f t="shared" si="772"/>
        <v/>
      </c>
      <c r="X508" s="124"/>
      <c r="Y508" s="124"/>
      <c r="Z508" s="124"/>
      <c r="AA508" s="126" t="str">
        <f t="shared" si="774"/>
        <v/>
      </c>
      <c r="AB508" s="127" t="str">
        <f t="shared" si="768"/>
        <v/>
      </c>
      <c r="AC508" s="125" t="str">
        <f t="shared" si="769"/>
        <v/>
      </c>
      <c r="AD508" s="127" t="str">
        <f t="shared" si="770"/>
        <v/>
      </c>
      <c r="AE508" s="125" t="str">
        <f t="shared" si="775"/>
        <v/>
      </c>
      <c r="AF508" s="128" t="str">
        <f t="shared" ref="AF508:AF509" si="776">IFERROR(IF(OR(AND(AB508="Muy Baja",AD508="Leve"),AND(AB508="Muy Baja",AD508="Menor"),AND(AB508="Baja",AD508="Leve")),"Bajo",IF(OR(AND(AB508="Muy baja",AD508="Moderado"),AND(AB508="Baja",AD508="Menor"),AND(AB508="Baja",AD508="Moderado"),AND(AB508="Media",AD508="Leve"),AND(AB508="Media",AD508="Menor"),AND(AB508="Media",AD508="Moderado"),AND(AB508="Alta",AD508="Leve"),AND(AB508="Alta",AD508="Menor")),"Moderado",IF(OR(AND(AB508="Muy Baja",AD508="Mayor"),AND(AB508="Baja",AD508="Mayor"),AND(AB508="Media",AD508="Mayor"),AND(AB508="Alta",AD508="Moderado"),AND(AB508="Alta",AD508="Mayor"),AND(AB508="Muy Alta",AD508="Leve"),AND(AB508="Muy Alta",AD508="Menor"),AND(AB508="Muy Alta",AD508="Moderado"),AND(AB508="Muy Alta",AD508="Mayor")),"Alto",IF(OR(AND(AB508="Muy Baja",AD508="Catastrófico"),AND(AB508="Baja",AD508="Catastrófico"),AND(AB508="Media",AD508="Catastrófico"),AND(AB508="Alta",AD508="Catastrófico"),AND(AB508="Muy Alta",AD508="Catastrófico")),"Extremo","")))),"")</f>
        <v/>
      </c>
      <c r="AG508" s="124"/>
      <c r="AH508" s="148"/>
      <c r="AI508" s="132"/>
      <c r="AJ508" s="132"/>
      <c r="AK508" s="132"/>
      <c r="AL508" s="132"/>
      <c r="AM508" s="132"/>
      <c r="AN508" s="132"/>
      <c r="AO508" s="257"/>
    </row>
    <row r="509" spans="1:41" hidden="1" x14ac:dyDescent="0.3">
      <c r="A509" s="297"/>
      <c r="B509" s="297"/>
      <c r="C509" s="246"/>
      <c r="D509" s="247"/>
      <c r="E509" s="250"/>
      <c r="F509" s="296"/>
      <c r="G509" s="257"/>
      <c r="H509" s="292"/>
      <c r="I509" s="257"/>
      <c r="J509" s="295"/>
      <c r="K509" s="261"/>
      <c r="L509" s="262"/>
      <c r="M509" s="263"/>
      <c r="N509" s="262">
        <f>IF(NOT(ISERROR(MATCH(M509,_xlfn.ANCHORARRAY(H517),0))),L519&amp;"Por favor no seleccionar los criterios de impacto",M509)</f>
        <v>0</v>
      </c>
      <c r="O509" s="261"/>
      <c r="P509" s="262"/>
      <c r="Q509" s="264"/>
      <c r="R509" s="119">
        <v>6</v>
      </c>
      <c r="S509" s="122"/>
      <c r="T509" s="123" t="str">
        <f t="shared" si="773"/>
        <v/>
      </c>
      <c r="U509" s="124"/>
      <c r="V509" s="124"/>
      <c r="W509" s="125" t="str">
        <f t="shared" si="772"/>
        <v/>
      </c>
      <c r="X509" s="124"/>
      <c r="Y509" s="124"/>
      <c r="Z509" s="124"/>
      <c r="AA509" s="126" t="str">
        <f t="shared" si="774"/>
        <v/>
      </c>
      <c r="AB509" s="127" t="str">
        <f t="shared" si="768"/>
        <v/>
      </c>
      <c r="AC509" s="125" t="str">
        <f t="shared" si="769"/>
        <v/>
      </c>
      <c r="AD509" s="127" t="str">
        <f t="shared" si="770"/>
        <v/>
      </c>
      <c r="AE509" s="125" t="str">
        <f t="shared" si="775"/>
        <v/>
      </c>
      <c r="AF509" s="128" t="str">
        <f t="shared" si="776"/>
        <v/>
      </c>
      <c r="AG509" s="124"/>
      <c r="AH509" s="148"/>
      <c r="AI509" s="132"/>
      <c r="AJ509" s="132"/>
      <c r="AK509" s="132"/>
      <c r="AL509" s="132"/>
      <c r="AM509" s="132"/>
      <c r="AN509" s="132"/>
      <c r="AO509" s="257"/>
    </row>
    <row r="510" spans="1:41" hidden="1" x14ac:dyDescent="0.3">
      <c r="A510" s="297"/>
      <c r="B510" s="297"/>
      <c r="C510" s="244">
        <v>114</v>
      </c>
      <c r="D510" s="247"/>
      <c r="E510" s="248"/>
      <c r="F510" s="296"/>
      <c r="G510" s="257"/>
      <c r="H510" s="292"/>
      <c r="I510" s="257"/>
      <c r="J510" s="295"/>
      <c r="K510" s="261" t="str">
        <f t="shared" ref="K510" si="777">IF(J510&lt;=0,"",IF(J510&lt;=2,"Muy Baja",IF(J510&lt;=24,"Baja",IF(J510&lt;=500,"Media",IF(J510&lt;=5000,"Alta","Muy Alta")))))</f>
        <v/>
      </c>
      <c r="L510" s="262" t="str">
        <f>IF(K510="","",IF(K510="Muy Baja",0.2,IF(K510="Baja",0.4,IF(K510="Media",0.6,IF(K510="Alta",0.8,IF(K510="Muy Alta",1,))))))</f>
        <v/>
      </c>
      <c r="M510" s="263"/>
      <c r="N510" s="262">
        <f>IF(NOT(ISERROR(MATCH(M510,'Tabla Impacto'!$B$221:$B$223,0))),'Tabla Impacto'!$F$223&amp;"Por favor no seleccionar los criterios de impacto(Afectación Económica o presupuestal y Pérdida Reputacional)",M510)</f>
        <v>0</v>
      </c>
      <c r="O510" s="261" t="str">
        <f>IF(OR(N510='Tabla Impacto'!$C$11,N510='Tabla Impacto'!$D$11),"Leve",IF(OR(N510='Tabla Impacto'!$C$12,N510='Tabla Impacto'!$D$12),"Menor",IF(OR(N510='Tabla Impacto'!$C$13,N510='Tabla Impacto'!$D$13),"Moderado",IF(OR(N510='Tabla Impacto'!$C$14,N510='Tabla Impacto'!$D$14),"Mayor",IF(OR(N510='Tabla Impacto'!$C$15,N510='Tabla Impacto'!$D$15),"Catastrófico","")))))</f>
        <v/>
      </c>
      <c r="P510" s="262" t="str">
        <f>IF(O510="","",IF(O510="Leve",0.2,IF(O510="Menor",0.4,IF(O510="Moderado",0.6,IF(O510="Mayor",0.8,IF(O510="Catastrófico",1,))))))</f>
        <v/>
      </c>
      <c r="Q510" s="264" t="str">
        <f>IF(OR(AND(K510="Muy Baja",O510="Leve"),AND(K510="Muy Baja",O510="Menor"),AND(K510="Baja",O510="Leve")),"Bajo",IF(OR(AND(K510="Muy baja",O510="Moderado"),AND(K510="Baja",O510="Menor"),AND(K510="Baja",O510="Moderado"),AND(K510="Media",O510="Leve"),AND(K510="Media",O510="Menor"),AND(K510="Media",O510="Moderado"),AND(K510="Alta",O510="Leve"),AND(K510="Alta",O510="Menor")),"Moderado",IF(OR(AND(K510="Muy Baja",O510="Mayor"),AND(K510="Baja",O510="Mayor"),AND(K510="Media",O510="Mayor"),AND(K510="Alta",O510="Moderado"),AND(K510="Alta",O510="Mayor"),AND(K510="Muy Alta",O510="Leve"),AND(K510="Muy Alta",O510="Menor"),AND(K510="Muy Alta",O510="Moderado"),AND(K510="Muy Alta",O510="Mayor")),"Alto",IF(OR(AND(K510="Muy Baja",O510="Catastrófico"),AND(K510="Baja",O510="Catastrófico"),AND(K510="Media",O510="Catastrófico"),AND(K510="Alta",O510="Catastrófico"),AND(K510="Muy Alta",O510="Catastrófico")),"Extremo",""))))</f>
        <v/>
      </c>
      <c r="R510" s="119">
        <v>1</v>
      </c>
      <c r="S510" s="122"/>
      <c r="T510" s="123" t="str">
        <f>IF(OR(U510="Preventivo",U510="Detectivo"),"Probabilidad",IF(U510="Correctivo","Impacto",""))</f>
        <v/>
      </c>
      <c r="U510" s="124"/>
      <c r="V510" s="124"/>
      <c r="W510" s="125" t="str">
        <f>IF(AND(U510="Preventivo",V510="Automático"),"50%",IF(AND(U510="Preventivo",V510="Manual"),"40%",IF(AND(U510="Detectivo",V510="Automático"),"40%",IF(AND(U510="Detectivo",V510="Manual"),"30%",IF(AND(U510="Correctivo",V510="Automático"),"35%",IF(AND(U510="Correctivo",V510="Manual"),"25%",""))))))</f>
        <v/>
      </c>
      <c r="X510" s="124"/>
      <c r="Y510" s="124"/>
      <c r="Z510" s="124"/>
      <c r="AA510" s="126" t="str">
        <f>IFERROR(IF(T510="Probabilidad",(L510-(+L510*W510)),IF(T510="Impacto",L510,"")),"")</f>
        <v/>
      </c>
      <c r="AB510" s="127" t="str">
        <f>IFERROR(IF(AA510="","",IF(AA510&lt;=0.2,"Muy Baja",IF(AA510&lt;=0.4,"Baja",IF(AA510&lt;=0.6,"Media",IF(AA510&lt;=0.8,"Alta","Muy Alta"))))),"")</f>
        <v/>
      </c>
      <c r="AC510" s="125" t="str">
        <f>+AA510</f>
        <v/>
      </c>
      <c r="AD510" s="127" t="str">
        <f>IFERROR(IF(AE510="","",IF(AE510&lt;=0.2,"Leve",IF(AE510&lt;=0.4,"Menor",IF(AE510&lt;=0.6,"Moderado",IF(AE510&lt;=0.8,"Mayor","Catastrófico"))))),"")</f>
        <v/>
      </c>
      <c r="AE510" s="125" t="str">
        <f>IFERROR(IF(T510="Impacto",(P510-(+P510*W510)),IF(T510="Probabilidad",P510,"")),"")</f>
        <v/>
      </c>
      <c r="AF510" s="128" t="str">
        <f>IFERROR(IF(OR(AND(AB510="Muy Baja",AD510="Leve"),AND(AB510="Muy Baja",AD510="Menor"),AND(AB510="Baja",AD510="Leve")),"Bajo",IF(OR(AND(AB510="Muy baja",AD510="Moderado"),AND(AB510="Baja",AD510="Menor"),AND(AB510="Baja",AD510="Moderado"),AND(AB510="Media",AD510="Leve"),AND(AB510="Media",AD510="Menor"),AND(AB510="Media",AD510="Moderado"),AND(AB510="Alta",AD510="Leve"),AND(AB510="Alta",AD510="Menor")),"Moderado",IF(OR(AND(AB510="Muy Baja",AD510="Mayor"),AND(AB510="Baja",AD510="Mayor"),AND(AB510="Media",AD510="Mayor"),AND(AB510="Alta",AD510="Moderado"),AND(AB510="Alta",AD510="Mayor"),AND(AB510="Muy Alta",AD510="Leve"),AND(AB510="Muy Alta",AD510="Menor"),AND(AB510="Muy Alta",AD510="Moderado"),AND(AB510="Muy Alta",AD510="Mayor")),"Alto",IF(OR(AND(AB510="Muy Baja",AD510="Catastrófico"),AND(AB510="Baja",AD510="Catastrófico"),AND(AB510="Media",AD510="Catastrófico"),AND(AB510="Alta",AD510="Catastrófico"),AND(AB510="Muy Alta",AD510="Catastrófico")),"Extremo","")))),"")</f>
        <v/>
      </c>
      <c r="AG510" s="124"/>
      <c r="AH510" s="148"/>
      <c r="AI510" s="132"/>
      <c r="AJ510" s="132"/>
      <c r="AK510" s="132"/>
      <c r="AL510" s="132"/>
      <c r="AM510" s="132"/>
      <c r="AN510" s="132"/>
      <c r="AO510" s="257"/>
    </row>
    <row r="511" spans="1:41" hidden="1" x14ac:dyDescent="0.3">
      <c r="A511" s="297"/>
      <c r="B511" s="297"/>
      <c r="C511" s="245"/>
      <c r="D511" s="247"/>
      <c r="E511" s="249"/>
      <c r="F511" s="296"/>
      <c r="G511" s="257"/>
      <c r="H511" s="292"/>
      <c r="I511" s="257"/>
      <c r="J511" s="295"/>
      <c r="K511" s="261"/>
      <c r="L511" s="262"/>
      <c r="M511" s="263"/>
      <c r="N511" s="262">
        <f>IF(NOT(ISERROR(MATCH(M511,_xlfn.ANCHORARRAY(H519),0))),L521&amp;"Por favor no seleccionar los criterios de impacto",M511)</f>
        <v>0</v>
      </c>
      <c r="O511" s="261"/>
      <c r="P511" s="262"/>
      <c r="Q511" s="264"/>
      <c r="R511" s="119">
        <v>2</v>
      </c>
      <c r="S511" s="122"/>
      <c r="T511" s="123" t="str">
        <f>IF(OR(U511="Preventivo",U511="Detectivo"),"Probabilidad",IF(U511="Correctivo","Impacto",""))</f>
        <v/>
      </c>
      <c r="U511" s="124"/>
      <c r="V511" s="124"/>
      <c r="W511" s="125" t="str">
        <f>IF(AND(U511="Preventivo",V511="Automático"),"50%",IF(AND(U511="Preventivo",V511="Manual"),"40%",IF(AND(U511="Detectivo",V511="Automático"),"40%",IF(AND(U511="Detectivo",V511="Manual"),"30%",IF(AND(U511="Correctivo",V511="Automático"),"35%",IF(AND(U511="Correctivo",V511="Manual"),"25%",""))))))</f>
        <v/>
      </c>
      <c r="X511" s="124"/>
      <c r="Y511" s="124"/>
      <c r="Z511" s="124"/>
      <c r="AA511" s="126" t="str">
        <f>IFERROR(IF(AND(T510="Probabilidad",T511="Probabilidad"),(AC510-(+AC510*W511)),IF(T511="Probabilidad",(L510-(+L510*W511)),IF(T511="Impacto",AC510,""))),"")</f>
        <v/>
      </c>
      <c r="AB511" s="127" t="str">
        <f t="shared" ref="AB511:AB515" si="778">IFERROR(IF(AA511="","",IF(AA511&lt;=0.2,"Muy Baja",IF(AA511&lt;=0.4,"Baja",IF(AA511&lt;=0.6,"Media",IF(AA511&lt;=0.8,"Alta","Muy Alta"))))),"")</f>
        <v/>
      </c>
      <c r="AC511" s="125" t="str">
        <f t="shared" ref="AC511:AC515" si="779">+AA511</f>
        <v/>
      </c>
      <c r="AD511" s="127" t="str">
        <f t="shared" ref="AD511:AD515" si="780">IFERROR(IF(AE511="","",IF(AE511&lt;=0.2,"Leve",IF(AE511&lt;=0.4,"Menor",IF(AE511&lt;=0.6,"Moderado",IF(AE511&lt;=0.8,"Mayor","Catastrófico"))))),"")</f>
        <v/>
      </c>
      <c r="AE511" s="125" t="str">
        <f>IFERROR(IF(AND(T510="Impacto",T511="Impacto"),(AE504-(+AE504*W511)),IF(T511="Impacto",($P$72-(+$P$72*W511)),IF(T511="Probabilidad",AE504,""))),"")</f>
        <v/>
      </c>
      <c r="AF511" s="128" t="str">
        <f t="shared" ref="AF511:AF512" si="781">IFERROR(IF(OR(AND(AB511="Muy Baja",AD511="Leve"),AND(AB511="Muy Baja",AD511="Menor"),AND(AB511="Baja",AD511="Leve")),"Bajo",IF(OR(AND(AB511="Muy baja",AD511="Moderado"),AND(AB511="Baja",AD511="Menor"),AND(AB511="Baja",AD511="Moderado"),AND(AB511="Media",AD511="Leve"),AND(AB511="Media",AD511="Menor"),AND(AB511="Media",AD511="Moderado"),AND(AB511="Alta",AD511="Leve"),AND(AB511="Alta",AD511="Menor")),"Moderado",IF(OR(AND(AB511="Muy Baja",AD511="Mayor"),AND(AB511="Baja",AD511="Mayor"),AND(AB511="Media",AD511="Mayor"),AND(AB511="Alta",AD511="Moderado"),AND(AB511="Alta",AD511="Mayor"),AND(AB511="Muy Alta",AD511="Leve"),AND(AB511="Muy Alta",AD511="Menor"),AND(AB511="Muy Alta",AD511="Moderado"),AND(AB511="Muy Alta",AD511="Mayor")),"Alto",IF(OR(AND(AB511="Muy Baja",AD511="Catastrófico"),AND(AB511="Baja",AD511="Catastrófico"),AND(AB511="Media",AD511="Catastrófico"),AND(AB511="Alta",AD511="Catastrófico"),AND(AB511="Muy Alta",AD511="Catastrófico")),"Extremo","")))),"")</f>
        <v/>
      </c>
      <c r="AG511" s="124"/>
      <c r="AH511" s="148"/>
      <c r="AI511" s="132"/>
      <c r="AJ511" s="132"/>
      <c r="AK511" s="132"/>
      <c r="AL511" s="132"/>
      <c r="AM511" s="132"/>
      <c r="AN511" s="132"/>
      <c r="AO511" s="257"/>
    </row>
    <row r="512" spans="1:41" hidden="1" x14ac:dyDescent="0.3">
      <c r="A512" s="297"/>
      <c r="B512" s="297"/>
      <c r="C512" s="245"/>
      <c r="D512" s="247"/>
      <c r="E512" s="249"/>
      <c r="F512" s="296"/>
      <c r="G512" s="257"/>
      <c r="H512" s="292"/>
      <c r="I512" s="257"/>
      <c r="J512" s="295"/>
      <c r="K512" s="261"/>
      <c r="L512" s="262"/>
      <c r="M512" s="263"/>
      <c r="N512" s="262">
        <f>IF(NOT(ISERROR(MATCH(M512,_xlfn.ANCHORARRAY(H520),0))),L522&amp;"Por favor no seleccionar los criterios de impacto",M512)</f>
        <v>0</v>
      </c>
      <c r="O512" s="261"/>
      <c r="P512" s="262"/>
      <c r="Q512" s="264"/>
      <c r="R512" s="119">
        <v>3</v>
      </c>
      <c r="S512" s="130"/>
      <c r="T512" s="123" t="str">
        <f>IF(OR(U512="Preventivo",U512="Detectivo"),"Probabilidad",IF(U512="Correctivo","Impacto",""))</f>
        <v/>
      </c>
      <c r="U512" s="124"/>
      <c r="V512" s="124"/>
      <c r="W512" s="125" t="str">
        <f t="shared" ref="W512:W515" si="782">IF(AND(U512="Preventivo",V512="Automático"),"50%",IF(AND(U512="Preventivo",V512="Manual"),"40%",IF(AND(U512="Detectivo",V512="Automático"),"40%",IF(AND(U512="Detectivo",V512="Manual"),"30%",IF(AND(U512="Correctivo",V512="Automático"),"35%",IF(AND(U512="Correctivo",V512="Manual"),"25%",""))))))</f>
        <v/>
      </c>
      <c r="X512" s="124"/>
      <c r="Y512" s="124"/>
      <c r="Z512" s="124"/>
      <c r="AA512" s="126" t="str">
        <f>IFERROR(IF(AND(T511="Probabilidad",T512="Probabilidad"),(AC511-(+AC511*W512)),IF(AND(T511="Impacto",T512="Probabilidad"),(AC510-(+AC510*W512)),IF(T512="Impacto",AC511,""))),"")</f>
        <v/>
      </c>
      <c r="AB512" s="127" t="str">
        <f t="shared" si="778"/>
        <v/>
      </c>
      <c r="AC512" s="125" t="str">
        <f t="shared" si="779"/>
        <v/>
      </c>
      <c r="AD512" s="127" t="str">
        <f t="shared" si="780"/>
        <v/>
      </c>
      <c r="AE512" s="125" t="str">
        <f>IFERROR(IF(AND(T511="Impacto",T512="Impacto"),(AE511-(+AE511*W512)),IF(AND(T511="Probabilidad",T512="Impacto"),(AE510-(+AE510*W512)),IF(T512="Probabilidad",AE511,""))),"")</f>
        <v/>
      </c>
      <c r="AF512" s="128" t="str">
        <f t="shared" si="781"/>
        <v/>
      </c>
      <c r="AG512" s="124"/>
      <c r="AH512" s="148"/>
      <c r="AI512" s="132"/>
      <c r="AJ512" s="132"/>
      <c r="AK512" s="132"/>
      <c r="AL512" s="132"/>
      <c r="AM512" s="132"/>
      <c r="AN512" s="132"/>
      <c r="AO512" s="257"/>
    </row>
    <row r="513" spans="1:41" hidden="1" x14ac:dyDescent="0.3">
      <c r="A513" s="297"/>
      <c r="B513" s="297"/>
      <c r="C513" s="245"/>
      <c r="D513" s="247"/>
      <c r="E513" s="249"/>
      <c r="F513" s="296"/>
      <c r="G513" s="257"/>
      <c r="H513" s="292"/>
      <c r="I513" s="257"/>
      <c r="J513" s="295"/>
      <c r="K513" s="261"/>
      <c r="L513" s="262"/>
      <c r="M513" s="263"/>
      <c r="N513" s="262">
        <f>IF(NOT(ISERROR(MATCH(M513,_xlfn.ANCHORARRAY(H521),0))),L523&amp;"Por favor no seleccionar los criterios de impacto",M513)</f>
        <v>0</v>
      </c>
      <c r="O513" s="261"/>
      <c r="P513" s="262"/>
      <c r="Q513" s="264"/>
      <c r="R513" s="119">
        <v>4</v>
      </c>
      <c r="S513" s="122"/>
      <c r="T513" s="123" t="str">
        <f t="shared" ref="T513:T515" si="783">IF(OR(U513="Preventivo",U513="Detectivo"),"Probabilidad",IF(U513="Correctivo","Impacto",""))</f>
        <v/>
      </c>
      <c r="U513" s="124"/>
      <c r="V513" s="124"/>
      <c r="W513" s="125" t="str">
        <f t="shared" si="782"/>
        <v/>
      </c>
      <c r="X513" s="124"/>
      <c r="Y513" s="124"/>
      <c r="Z513" s="124"/>
      <c r="AA513" s="126" t="str">
        <f t="shared" ref="AA513:AA515" si="784">IFERROR(IF(AND(T512="Probabilidad",T513="Probabilidad"),(AC512-(+AC512*W513)),IF(AND(T512="Impacto",T513="Probabilidad"),(AC511-(+AC511*W513)),IF(T513="Impacto",AC512,""))),"")</f>
        <v/>
      </c>
      <c r="AB513" s="127" t="str">
        <f t="shared" si="778"/>
        <v/>
      </c>
      <c r="AC513" s="125" t="str">
        <f t="shared" si="779"/>
        <v/>
      </c>
      <c r="AD513" s="127" t="str">
        <f t="shared" si="780"/>
        <v/>
      </c>
      <c r="AE513" s="125" t="str">
        <f t="shared" ref="AE513:AE515" si="785">IFERROR(IF(AND(T512="Impacto",T513="Impacto"),(AE512-(+AE512*W513)),IF(AND(T512="Probabilidad",T513="Impacto"),(AE511-(+AE511*W513)),IF(T513="Probabilidad",AE512,""))),"")</f>
        <v/>
      </c>
      <c r="AF513" s="128" t="str">
        <f>IFERROR(IF(OR(AND(AB513="Muy Baja",AD513="Leve"),AND(AB513="Muy Baja",AD513="Menor"),AND(AB513="Baja",AD513="Leve")),"Bajo",IF(OR(AND(AB513="Muy baja",AD513="Moderado"),AND(AB513="Baja",AD513="Menor"),AND(AB513="Baja",AD513="Moderado"),AND(AB513="Media",AD513="Leve"),AND(AB513="Media",AD513="Menor"),AND(AB513="Media",AD513="Moderado"),AND(AB513="Alta",AD513="Leve"),AND(AB513="Alta",AD513="Menor")),"Moderado",IF(OR(AND(AB513="Muy Baja",AD513="Mayor"),AND(AB513="Baja",AD513="Mayor"),AND(AB513="Media",AD513="Mayor"),AND(AB513="Alta",AD513="Moderado"),AND(AB513="Alta",AD513="Mayor"),AND(AB513="Muy Alta",AD513="Leve"),AND(AB513="Muy Alta",AD513="Menor"),AND(AB513="Muy Alta",AD513="Moderado"),AND(AB513="Muy Alta",AD513="Mayor")),"Alto",IF(OR(AND(AB513="Muy Baja",AD513="Catastrófico"),AND(AB513="Baja",AD513="Catastrófico"),AND(AB513="Media",AD513="Catastrófico"),AND(AB513="Alta",AD513="Catastrófico"),AND(AB513="Muy Alta",AD513="Catastrófico")),"Extremo","")))),"")</f>
        <v/>
      </c>
      <c r="AG513" s="124"/>
      <c r="AH513" s="148"/>
      <c r="AI513" s="132"/>
      <c r="AJ513" s="132"/>
      <c r="AK513" s="132"/>
      <c r="AL513" s="132"/>
      <c r="AM513" s="132"/>
      <c r="AN513" s="132"/>
      <c r="AO513" s="257"/>
    </row>
    <row r="514" spans="1:41" hidden="1" x14ac:dyDescent="0.3">
      <c r="A514" s="297"/>
      <c r="B514" s="297"/>
      <c r="C514" s="245"/>
      <c r="D514" s="247"/>
      <c r="E514" s="249"/>
      <c r="F514" s="296"/>
      <c r="G514" s="257"/>
      <c r="H514" s="292"/>
      <c r="I514" s="257"/>
      <c r="J514" s="295"/>
      <c r="K514" s="261"/>
      <c r="L514" s="262"/>
      <c r="M514" s="263"/>
      <c r="N514" s="262">
        <f>IF(NOT(ISERROR(MATCH(M514,_xlfn.ANCHORARRAY(H522),0))),L524&amp;"Por favor no seleccionar los criterios de impacto",M514)</f>
        <v>0</v>
      </c>
      <c r="O514" s="261"/>
      <c r="P514" s="262"/>
      <c r="Q514" s="264"/>
      <c r="R514" s="119">
        <v>5</v>
      </c>
      <c r="S514" s="122"/>
      <c r="T514" s="123" t="str">
        <f t="shared" si="783"/>
        <v/>
      </c>
      <c r="U514" s="124"/>
      <c r="V514" s="124"/>
      <c r="W514" s="125" t="str">
        <f t="shared" si="782"/>
        <v/>
      </c>
      <c r="X514" s="124"/>
      <c r="Y514" s="124"/>
      <c r="Z514" s="124"/>
      <c r="AA514" s="126" t="str">
        <f t="shared" si="784"/>
        <v/>
      </c>
      <c r="AB514" s="127" t="str">
        <f t="shared" si="778"/>
        <v/>
      </c>
      <c r="AC514" s="125" t="str">
        <f t="shared" si="779"/>
        <v/>
      </c>
      <c r="AD514" s="127" t="str">
        <f t="shared" si="780"/>
        <v/>
      </c>
      <c r="AE514" s="125" t="str">
        <f t="shared" si="785"/>
        <v/>
      </c>
      <c r="AF514" s="128" t="str">
        <f t="shared" ref="AF514:AF515" si="786">IFERROR(IF(OR(AND(AB514="Muy Baja",AD514="Leve"),AND(AB514="Muy Baja",AD514="Menor"),AND(AB514="Baja",AD514="Leve")),"Bajo",IF(OR(AND(AB514="Muy baja",AD514="Moderado"),AND(AB514="Baja",AD514="Menor"),AND(AB514="Baja",AD514="Moderado"),AND(AB514="Media",AD514="Leve"),AND(AB514="Media",AD514="Menor"),AND(AB514="Media",AD514="Moderado"),AND(AB514="Alta",AD514="Leve"),AND(AB514="Alta",AD514="Menor")),"Moderado",IF(OR(AND(AB514="Muy Baja",AD514="Mayor"),AND(AB514="Baja",AD514="Mayor"),AND(AB514="Media",AD514="Mayor"),AND(AB514="Alta",AD514="Moderado"),AND(AB514="Alta",AD514="Mayor"),AND(AB514="Muy Alta",AD514="Leve"),AND(AB514="Muy Alta",AD514="Menor"),AND(AB514="Muy Alta",AD514="Moderado"),AND(AB514="Muy Alta",AD514="Mayor")),"Alto",IF(OR(AND(AB514="Muy Baja",AD514="Catastrófico"),AND(AB514="Baja",AD514="Catastrófico"),AND(AB514="Media",AD514="Catastrófico"),AND(AB514="Alta",AD514="Catastrófico"),AND(AB514="Muy Alta",AD514="Catastrófico")),"Extremo","")))),"")</f>
        <v/>
      </c>
      <c r="AG514" s="124"/>
      <c r="AH514" s="148"/>
      <c r="AI514" s="132"/>
      <c r="AJ514" s="132"/>
      <c r="AK514" s="132"/>
      <c r="AL514" s="132"/>
      <c r="AM514" s="132"/>
      <c r="AN514" s="132"/>
      <c r="AO514" s="257"/>
    </row>
    <row r="515" spans="1:41" hidden="1" x14ac:dyDescent="0.3">
      <c r="A515" s="297"/>
      <c r="B515" s="297"/>
      <c r="C515" s="246"/>
      <c r="D515" s="247"/>
      <c r="E515" s="250"/>
      <c r="F515" s="296"/>
      <c r="G515" s="257"/>
      <c r="H515" s="292"/>
      <c r="I515" s="257"/>
      <c r="J515" s="295"/>
      <c r="K515" s="261"/>
      <c r="L515" s="262"/>
      <c r="M515" s="263"/>
      <c r="N515" s="262">
        <f>IF(NOT(ISERROR(MATCH(M515,_xlfn.ANCHORARRAY(H523),0))),L525&amp;"Por favor no seleccionar los criterios de impacto",M515)</f>
        <v>0</v>
      </c>
      <c r="O515" s="261"/>
      <c r="P515" s="262"/>
      <c r="Q515" s="264"/>
      <c r="R515" s="119">
        <v>6</v>
      </c>
      <c r="S515" s="122"/>
      <c r="T515" s="123" t="str">
        <f t="shared" si="783"/>
        <v/>
      </c>
      <c r="U515" s="124"/>
      <c r="V515" s="124"/>
      <c r="W515" s="125" t="str">
        <f t="shared" si="782"/>
        <v/>
      </c>
      <c r="X515" s="124"/>
      <c r="Y515" s="124"/>
      <c r="Z515" s="124"/>
      <c r="AA515" s="126" t="str">
        <f t="shared" si="784"/>
        <v/>
      </c>
      <c r="AB515" s="127" t="str">
        <f t="shared" si="778"/>
        <v/>
      </c>
      <c r="AC515" s="125" t="str">
        <f t="shared" si="779"/>
        <v/>
      </c>
      <c r="AD515" s="127" t="str">
        <f t="shared" si="780"/>
        <v/>
      </c>
      <c r="AE515" s="125" t="str">
        <f t="shared" si="785"/>
        <v/>
      </c>
      <c r="AF515" s="128" t="str">
        <f t="shared" si="786"/>
        <v/>
      </c>
      <c r="AG515" s="124"/>
      <c r="AH515" s="148"/>
      <c r="AI515" s="132"/>
      <c r="AJ515" s="132"/>
      <c r="AK515" s="132"/>
      <c r="AL515" s="132"/>
      <c r="AM515" s="132"/>
      <c r="AN515" s="132"/>
      <c r="AO515" s="257"/>
    </row>
    <row r="516" spans="1:41" hidden="1" x14ac:dyDescent="0.3">
      <c r="A516" s="297"/>
      <c r="B516" s="297"/>
      <c r="C516" s="244">
        <v>115</v>
      </c>
      <c r="D516" s="247"/>
      <c r="E516" s="248"/>
      <c r="F516" s="296"/>
      <c r="G516" s="257"/>
      <c r="H516" s="292"/>
      <c r="I516" s="257"/>
      <c r="J516" s="295"/>
      <c r="K516" s="261" t="str">
        <f t="shared" ref="K516" si="787">IF(J516&lt;=0,"",IF(J516&lt;=2,"Muy Baja",IF(J516&lt;=24,"Baja",IF(J516&lt;=500,"Media",IF(J516&lt;=5000,"Alta","Muy Alta")))))</f>
        <v/>
      </c>
      <c r="L516" s="262" t="str">
        <f>IF(K516="","",IF(K516="Muy Baja",0.2,IF(K516="Baja",0.4,IF(K516="Media",0.6,IF(K516="Alta",0.8,IF(K516="Muy Alta",1,))))))</f>
        <v/>
      </c>
      <c r="M516" s="263"/>
      <c r="N516" s="262">
        <f>IF(NOT(ISERROR(MATCH(M516,'Tabla Impacto'!$B$221:$B$223,0))),'Tabla Impacto'!$F$223&amp;"Por favor no seleccionar los criterios de impacto(Afectación Económica o presupuestal y Pérdida Reputacional)",M516)</f>
        <v>0</v>
      </c>
      <c r="O516" s="261" t="str">
        <f>IF(OR(N516='Tabla Impacto'!$C$11,N516='Tabla Impacto'!$D$11),"Leve",IF(OR(N516='Tabla Impacto'!$C$12,N516='Tabla Impacto'!$D$12),"Menor",IF(OR(N516='Tabla Impacto'!$C$13,N516='Tabla Impacto'!$D$13),"Moderado",IF(OR(N516='Tabla Impacto'!$C$14,N516='Tabla Impacto'!$D$14),"Mayor",IF(OR(N516='Tabla Impacto'!$C$15,N516='Tabla Impacto'!$D$15),"Catastrófico","")))))</f>
        <v/>
      </c>
      <c r="P516" s="262" t="str">
        <f>IF(O516="","",IF(O516="Leve",0.2,IF(O516="Menor",0.4,IF(O516="Moderado",0.6,IF(O516="Mayor",0.8,IF(O516="Catastrófico",1,))))))</f>
        <v/>
      </c>
      <c r="Q516" s="264" t="str">
        <f>IF(OR(AND(K516="Muy Baja",O516="Leve"),AND(K516="Muy Baja",O516="Menor"),AND(K516="Baja",O516="Leve")),"Bajo",IF(OR(AND(K516="Muy baja",O516="Moderado"),AND(K516="Baja",O516="Menor"),AND(K516="Baja",O516="Moderado"),AND(K516="Media",O516="Leve"),AND(K516="Media",O516="Menor"),AND(K516="Media",O516="Moderado"),AND(K516="Alta",O516="Leve"),AND(K516="Alta",O516="Menor")),"Moderado",IF(OR(AND(K516="Muy Baja",O516="Mayor"),AND(K516="Baja",O516="Mayor"),AND(K516="Media",O516="Mayor"),AND(K516="Alta",O516="Moderado"),AND(K516="Alta",O516="Mayor"),AND(K516="Muy Alta",O516="Leve"),AND(K516="Muy Alta",O516="Menor"),AND(K516="Muy Alta",O516="Moderado"),AND(K516="Muy Alta",O516="Mayor")),"Alto",IF(OR(AND(K516="Muy Baja",O516="Catastrófico"),AND(K516="Baja",O516="Catastrófico"),AND(K516="Media",O516="Catastrófico"),AND(K516="Alta",O516="Catastrófico"),AND(K516="Muy Alta",O516="Catastrófico")),"Extremo",""))))</f>
        <v/>
      </c>
      <c r="R516" s="119">
        <v>1</v>
      </c>
      <c r="S516" s="122"/>
      <c r="T516" s="123" t="str">
        <f>IF(OR(U516="Preventivo",U516="Detectivo"),"Probabilidad",IF(U516="Correctivo","Impacto",""))</f>
        <v/>
      </c>
      <c r="U516" s="124"/>
      <c r="V516" s="124"/>
      <c r="W516" s="125" t="str">
        <f>IF(AND(U516="Preventivo",V516="Automático"),"50%",IF(AND(U516="Preventivo",V516="Manual"),"40%",IF(AND(U516="Detectivo",V516="Automático"),"40%",IF(AND(U516="Detectivo",V516="Manual"),"30%",IF(AND(U516="Correctivo",V516="Automático"),"35%",IF(AND(U516="Correctivo",V516="Manual"),"25%",""))))))</f>
        <v/>
      </c>
      <c r="X516" s="124"/>
      <c r="Y516" s="124"/>
      <c r="Z516" s="124"/>
      <c r="AA516" s="126" t="str">
        <f>IFERROR(IF(T516="Probabilidad",(L516-(+L516*W516)),IF(T516="Impacto",L516,"")),"")</f>
        <v/>
      </c>
      <c r="AB516" s="127" t="str">
        <f>IFERROR(IF(AA516="","",IF(AA516&lt;=0.2,"Muy Baja",IF(AA516&lt;=0.4,"Baja",IF(AA516&lt;=0.6,"Media",IF(AA516&lt;=0.8,"Alta","Muy Alta"))))),"")</f>
        <v/>
      </c>
      <c r="AC516" s="125" t="str">
        <f>+AA516</f>
        <v/>
      </c>
      <c r="AD516" s="127" t="str">
        <f>IFERROR(IF(AE516="","",IF(AE516&lt;=0.2,"Leve",IF(AE516&lt;=0.4,"Menor",IF(AE516&lt;=0.6,"Moderado",IF(AE516&lt;=0.8,"Mayor","Catastrófico"))))),"")</f>
        <v/>
      </c>
      <c r="AE516" s="125" t="str">
        <f>IFERROR(IF(T516="Impacto",(P516-(+P516*W516)),IF(T516="Probabilidad",P516,"")),"")</f>
        <v/>
      </c>
      <c r="AF516" s="128" t="str">
        <f>IFERROR(IF(OR(AND(AB516="Muy Baja",AD516="Leve"),AND(AB516="Muy Baja",AD516="Menor"),AND(AB516="Baja",AD516="Leve")),"Bajo",IF(OR(AND(AB516="Muy baja",AD516="Moderado"),AND(AB516="Baja",AD516="Menor"),AND(AB516="Baja",AD516="Moderado"),AND(AB516="Media",AD516="Leve"),AND(AB516="Media",AD516="Menor"),AND(AB516="Media",AD516="Moderado"),AND(AB516="Alta",AD516="Leve"),AND(AB516="Alta",AD516="Menor")),"Moderado",IF(OR(AND(AB516="Muy Baja",AD516="Mayor"),AND(AB516="Baja",AD516="Mayor"),AND(AB516="Media",AD516="Mayor"),AND(AB516="Alta",AD516="Moderado"),AND(AB516="Alta",AD516="Mayor"),AND(AB516="Muy Alta",AD516="Leve"),AND(AB516="Muy Alta",AD516="Menor"),AND(AB516="Muy Alta",AD516="Moderado"),AND(AB516="Muy Alta",AD516="Mayor")),"Alto",IF(OR(AND(AB516="Muy Baja",AD516="Catastrófico"),AND(AB516="Baja",AD516="Catastrófico"),AND(AB516="Media",AD516="Catastrófico"),AND(AB516="Alta",AD516="Catastrófico"),AND(AB516="Muy Alta",AD516="Catastrófico")),"Extremo","")))),"")</f>
        <v/>
      </c>
      <c r="AG516" s="124"/>
      <c r="AH516" s="148"/>
      <c r="AI516" s="132"/>
      <c r="AJ516" s="132"/>
      <c r="AK516" s="132"/>
      <c r="AL516" s="132"/>
      <c r="AM516" s="132"/>
      <c r="AN516" s="132"/>
      <c r="AO516" s="257"/>
    </row>
    <row r="517" spans="1:41" hidden="1" x14ac:dyDescent="0.3">
      <c r="A517" s="297"/>
      <c r="B517" s="297"/>
      <c r="C517" s="245"/>
      <c r="D517" s="247"/>
      <c r="E517" s="249"/>
      <c r="F517" s="296"/>
      <c r="G517" s="257"/>
      <c r="H517" s="292"/>
      <c r="I517" s="257"/>
      <c r="J517" s="295"/>
      <c r="K517" s="261"/>
      <c r="L517" s="262"/>
      <c r="M517" s="263"/>
      <c r="N517" s="262">
        <f>IF(NOT(ISERROR(MATCH(M517,_xlfn.ANCHORARRAY(H525),0))),L527&amp;"Por favor no seleccionar los criterios de impacto",M517)</f>
        <v>0</v>
      </c>
      <c r="O517" s="261"/>
      <c r="P517" s="262"/>
      <c r="Q517" s="264"/>
      <c r="R517" s="119">
        <v>2</v>
      </c>
      <c r="S517" s="122"/>
      <c r="T517" s="123" t="str">
        <f>IF(OR(U517="Preventivo",U517="Detectivo"),"Probabilidad",IF(U517="Correctivo","Impacto",""))</f>
        <v/>
      </c>
      <c r="U517" s="124"/>
      <c r="V517" s="124"/>
      <c r="W517" s="125" t="str">
        <f>IF(AND(U517="Preventivo",V517="Automático"),"50%",IF(AND(U517="Preventivo",V517="Manual"),"40%",IF(AND(U517="Detectivo",V517="Automático"),"40%",IF(AND(U517="Detectivo",V517="Manual"),"30%",IF(AND(U517="Correctivo",V517="Automático"),"35%",IF(AND(U517="Correctivo",V517="Manual"),"25%",""))))))</f>
        <v/>
      </c>
      <c r="X517" s="124"/>
      <c r="Y517" s="124"/>
      <c r="Z517" s="124"/>
      <c r="AA517" s="126" t="str">
        <f>IFERROR(IF(AND(T516="Probabilidad",T517="Probabilidad"),(AC516-(+AC516*W517)),IF(T517="Probabilidad",(L516-(+L516*W517)),IF(T517="Impacto",AC516,""))),"")</f>
        <v/>
      </c>
      <c r="AB517" s="127" t="str">
        <f t="shared" ref="AB517:AB521" si="788">IFERROR(IF(AA517="","",IF(AA517&lt;=0.2,"Muy Baja",IF(AA517&lt;=0.4,"Baja",IF(AA517&lt;=0.6,"Media",IF(AA517&lt;=0.8,"Alta","Muy Alta"))))),"")</f>
        <v/>
      </c>
      <c r="AC517" s="125" t="str">
        <f t="shared" ref="AC517:AC521" si="789">+AA517</f>
        <v/>
      </c>
      <c r="AD517" s="127" t="str">
        <f t="shared" ref="AD517:AD521" si="790">IFERROR(IF(AE517="","",IF(AE517&lt;=0.2,"Leve",IF(AE517&lt;=0.4,"Menor",IF(AE517&lt;=0.6,"Moderado",IF(AE517&lt;=0.8,"Mayor","Catastrófico"))))),"")</f>
        <v/>
      </c>
      <c r="AE517" s="125" t="str">
        <f>IFERROR(IF(AND(T516="Impacto",T517="Impacto"),(AE510-(+AE510*W517)),IF(T517="Impacto",($P$72-(+$P$72*W517)),IF(T517="Probabilidad",AE510,""))),"")</f>
        <v/>
      </c>
      <c r="AF517" s="128" t="str">
        <f t="shared" ref="AF517:AF518" si="791">IFERROR(IF(OR(AND(AB517="Muy Baja",AD517="Leve"),AND(AB517="Muy Baja",AD517="Menor"),AND(AB517="Baja",AD517="Leve")),"Bajo",IF(OR(AND(AB517="Muy baja",AD517="Moderado"),AND(AB517="Baja",AD517="Menor"),AND(AB517="Baja",AD517="Moderado"),AND(AB517="Media",AD517="Leve"),AND(AB517="Media",AD517="Menor"),AND(AB517="Media",AD517="Moderado"),AND(AB517="Alta",AD517="Leve"),AND(AB517="Alta",AD517="Menor")),"Moderado",IF(OR(AND(AB517="Muy Baja",AD517="Mayor"),AND(AB517="Baja",AD517="Mayor"),AND(AB517="Media",AD517="Mayor"),AND(AB517="Alta",AD517="Moderado"),AND(AB517="Alta",AD517="Mayor"),AND(AB517="Muy Alta",AD517="Leve"),AND(AB517="Muy Alta",AD517="Menor"),AND(AB517="Muy Alta",AD517="Moderado"),AND(AB517="Muy Alta",AD517="Mayor")),"Alto",IF(OR(AND(AB517="Muy Baja",AD517="Catastrófico"),AND(AB517="Baja",AD517="Catastrófico"),AND(AB517="Media",AD517="Catastrófico"),AND(AB517="Alta",AD517="Catastrófico"),AND(AB517="Muy Alta",AD517="Catastrófico")),"Extremo","")))),"")</f>
        <v/>
      </c>
      <c r="AG517" s="124"/>
      <c r="AH517" s="148"/>
      <c r="AI517" s="132"/>
      <c r="AJ517" s="132"/>
      <c r="AK517" s="132"/>
      <c r="AL517" s="132"/>
      <c r="AM517" s="132"/>
      <c r="AN517" s="132"/>
      <c r="AO517" s="257"/>
    </row>
    <row r="518" spans="1:41" hidden="1" x14ac:dyDescent="0.3">
      <c r="A518" s="297"/>
      <c r="B518" s="297"/>
      <c r="C518" s="245"/>
      <c r="D518" s="247"/>
      <c r="E518" s="249"/>
      <c r="F518" s="296"/>
      <c r="G518" s="257"/>
      <c r="H518" s="292"/>
      <c r="I518" s="257"/>
      <c r="J518" s="295"/>
      <c r="K518" s="261"/>
      <c r="L518" s="262"/>
      <c r="M518" s="263"/>
      <c r="N518" s="262">
        <f>IF(NOT(ISERROR(MATCH(M518,_xlfn.ANCHORARRAY(H526),0))),L528&amp;"Por favor no seleccionar los criterios de impacto",M518)</f>
        <v>0</v>
      </c>
      <c r="O518" s="261"/>
      <c r="P518" s="262"/>
      <c r="Q518" s="264"/>
      <c r="R518" s="119">
        <v>3</v>
      </c>
      <c r="S518" s="130"/>
      <c r="T518" s="123" t="str">
        <f>IF(OR(U518="Preventivo",U518="Detectivo"),"Probabilidad",IF(U518="Correctivo","Impacto",""))</f>
        <v/>
      </c>
      <c r="U518" s="124"/>
      <c r="V518" s="124"/>
      <c r="W518" s="125" t="str">
        <f t="shared" ref="W518:W521" si="792">IF(AND(U518="Preventivo",V518="Automático"),"50%",IF(AND(U518="Preventivo",V518="Manual"),"40%",IF(AND(U518="Detectivo",V518="Automático"),"40%",IF(AND(U518="Detectivo",V518="Manual"),"30%",IF(AND(U518="Correctivo",V518="Automático"),"35%",IF(AND(U518="Correctivo",V518="Manual"),"25%",""))))))</f>
        <v/>
      </c>
      <c r="X518" s="124"/>
      <c r="Y518" s="124"/>
      <c r="Z518" s="124"/>
      <c r="AA518" s="126" t="str">
        <f>IFERROR(IF(AND(T517="Probabilidad",T518="Probabilidad"),(AC517-(+AC517*W518)),IF(AND(T517="Impacto",T518="Probabilidad"),(AC516-(+AC516*W518)),IF(T518="Impacto",AC517,""))),"")</f>
        <v/>
      </c>
      <c r="AB518" s="127" t="str">
        <f t="shared" si="788"/>
        <v/>
      </c>
      <c r="AC518" s="125" t="str">
        <f t="shared" si="789"/>
        <v/>
      </c>
      <c r="AD518" s="127" t="str">
        <f t="shared" si="790"/>
        <v/>
      </c>
      <c r="AE518" s="125" t="str">
        <f>IFERROR(IF(AND(T517="Impacto",T518="Impacto"),(AE517-(+AE517*W518)),IF(AND(T517="Probabilidad",T518="Impacto"),(AE516-(+AE516*W518)),IF(T518="Probabilidad",AE517,""))),"")</f>
        <v/>
      </c>
      <c r="AF518" s="128" t="str">
        <f t="shared" si="791"/>
        <v/>
      </c>
      <c r="AG518" s="124"/>
      <c r="AH518" s="148"/>
      <c r="AI518" s="132"/>
      <c r="AJ518" s="132"/>
      <c r="AK518" s="132"/>
      <c r="AL518" s="132"/>
      <c r="AM518" s="132"/>
      <c r="AN518" s="132"/>
      <c r="AO518" s="257"/>
    </row>
    <row r="519" spans="1:41" hidden="1" x14ac:dyDescent="0.3">
      <c r="A519" s="297"/>
      <c r="B519" s="297"/>
      <c r="C519" s="245"/>
      <c r="D519" s="247"/>
      <c r="E519" s="249"/>
      <c r="F519" s="296"/>
      <c r="G519" s="257"/>
      <c r="H519" s="292"/>
      <c r="I519" s="257"/>
      <c r="J519" s="295"/>
      <c r="K519" s="261"/>
      <c r="L519" s="262"/>
      <c r="M519" s="263"/>
      <c r="N519" s="262">
        <f>IF(NOT(ISERROR(MATCH(M519,_xlfn.ANCHORARRAY(H527),0))),L529&amp;"Por favor no seleccionar los criterios de impacto",M519)</f>
        <v>0</v>
      </c>
      <c r="O519" s="261"/>
      <c r="P519" s="262"/>
      <c r="Q519" s="264"/>
      <c r="R519" s="119">
        <v>4</v>
      </c>
      <c r="S519" s="122"/>
      <c r="T519" s="123" t="str">
        <f t="shared" ref="T519:T521" si="793">IF(OR(U519="Preventivo",U519="Detectivo"),"Probabilidad",IF(U519="Correctivo","Impacto",""))</f>
        <v/>
      </c>
      <c r="U519" s="124"/>
      <c r="V519" s="124"/>
      <c r="W519" s="125" t="str">
        <f t="shared" si="792"/>
        <v/>
      </c>
      <c r="X519" s="124"/>
      <c r="Y519" s="124"/>
      <c r="Z519" s="124"/>
      <c r="AA519" s="126" t="str">
        <f t="shared" ref="AA519:AA521" si="794">IFERROR(IF(AND(T518="Probabilidad",T519="Probabilidad"),(AC518-(+AC518*W519)),IF(AND(T518="Impacto",T519="Probabilidad"),(AC517-(+AC517*W519)),IF(T519="Impacto",AC518,""))),"")</f>
        <v/>
      </c>
      <c r="AB519" s="127" t="str">
        <f t="shared" si="788"/>
        <v/>
      </c>
      <c r="AC519" s="125" t="str">
        <f t="shared" si="789"/>
        <v/>
      </c>
      <c r="AD519" s="127" t="str">
        <f t="shared" si="790"/>
        <v/>
      </c>
      <c r="AE519" s="125" t="str">
        <f t="shared" ref="AE519:AE521" si="795">IFERROR(IF(AND(T518="Impacto",T519="Impacto"),(AE518-(+AE518*W519)),IF(AND(T518="Probabilidad",T519="Impacto"),(AE517-(+AE517*W519)),IF(T519="Probabilidad",AE518,""))),"")</f>
        <v/>
      </c>
      <c r="AF519" s="128" t="str">
        <f>IFERROR(IF(OR(AND(AB519="Muy Baja",AD519="Leve"),AND(AB519="Muy Baja",AD519="Menor"),AND(AB519="Baja",AD519="Leve")),"Bajo",IF(OR(AND(AB519="Muy baja",AD519="Moderado"),AND(AB519="Baja",AD519="Menor"),AND(AB519="Baja",AD519="Moderado"),AND(AB519="Media",AD519="Leve"),AND(AB519="Media",AD519="Menor"),AND(AB519="Media",AD519="Moderado"),AND(AB519="Alta",AD519="Leve"),AND(AB519="Alta",AD519="Menor")),"Moderado",IF(OR(AND(AB519="Muy Baja",AD519="Mayor"),AND(AB519="Baja",AD519="Mayor"),AND(AB519="Media",AD519="Mayor"),AND(AB519="Alta",AD519="Moderado"),AND(AB519="Alta",AD519="Mayor"),AND(AB519="Muy Alta",AD519="Leve"),AND(AB519="Muy Alta",AD519="Menor"),AND(AB519="Muy Alta",AD519="Moderado"),AND(AB519="Muy Alta",AD519="Mayor")),"Alto",IF(OR(AND(AB519="Muy Baja",AD519="Catastrófico"),AND(AB519="Baja",AD519="Catastrófico"),AND(AB519="Media",AD519="Catastrófico"),AND(AB519="Alta",AD519="Catastrófico"),AND(AB519="Muy Alta",AD519="Catastrófico")),"Extremo","")))),"")</f>
        <v/>
      </c>
      <c r="AG519" s="124"/>
      <c r="AH519" s="148"/>
      <c r="AI519" s="132"/>
      <c r="AJ519" s="132"/>
      <c r="AK519" s="132"/>
      <c r="AL519" s="132"/>
      <c r="AM519" s="132"/>
      <c r="AN519" s="132"/>
      <c r="AO519" s="257"/>
    </row>
    <row r="520" spans="1:41" hidden="1" x14ac:dyDescent="0.3">
      <c r="A520" s="297"/>
      <c r="B520" s="297"/>
      <c r="C520" s="245"/>
      <c r="D520" s="247"/>
      <c r="E520" s="249"/>
      <c r="F520" s="296"/>
      <c r="G520" s="257"/>
      <c r="H520" s="292"/>
      <c r="I520" s="257"/>
      <c r="J520" s="295"/>
      <c r="K520" s="261"/>
      <c r="L520" s="262"/>
      <c r="M520" s="263"/>
      <c r="N520" s="262">
        <f>IF(NOT(ISERROR(MATCH(M520,_xlfn.ANCHORARRAY(H528),0))),L530&amp;"Por favor no seleccionar los criterios de impacto",M520)</f>
        <v>0</v>
      </c>
      <c r="O520" s="261"/>
      <c r="P520" s="262"/>
      <c r="Q520" s="264"/>
      <c r="R520" s="119">
        <v>5</v>
      </c>
      <c r="S520" s="122"/>
      <c r="T520" s="123" t="str">
        <f t="shared" si="793"/>
        <v/>
      </c>
      <c r="U520" s="124"/>
      <c r="V520" s="124"/>
      <c r="W520" s="125" t="str">
        <f t="shared" si="792"/>
        <v/>
      </c>
      <c r="X520" s="124"/>
      <c r="Y520" s="124"/>
      <c r="Z520" s="124"/>
      <c r="AA520" s="126" t="str">
        <f t="shared" si="794"/>
        <v/>
      </c>
      <c r="AB520" s="127" t="str">
        <f t="shared" si="788"/>
        <v/>
      </c>
      <c r="AC520" s="125" t="str">
        <f t="shared" si="789"/>
        <v/>
      </c>
      <c r="AD520" s="127" t="str">
        <f t="shared" si="790"/>
        <v/>
      </c>
      <c r="AE520" s="125" t="str">
        <f t="shared" si="795"/>
        <v/>
      </c>
      <c r="AF520" s="128" t="str">
        <f t="shared" ref="AF520:AF521" si="796">IFERROR(IF(OR(AND(AB520="Muy Baja",AD520="Leve"),AND(AB520="Muy Baja",AD520="Menor"),AND(AB520="Baja",AD520="Leve")),"Bajo",IF(OR(AND(AB520="Muy baja",AD520="Moderado"),AND(AB520="Baja",AD520="Menor"),AND(AB520="Baja",AD520="Moderado"),AND(AB520="Media",AD520="Leve"),AND(AB520="Media",AD520="Menor"),AND(AB520="Media",AD520="Moderado"),AND(AB520="Alta",AD520="Leve"),AND(AB520="Alta",AD520="Menor")),"Moderado",IF(OR(AND(AB520="Muy Baja",AD520="Mayor"),AND(AB520="Baja",AD520="Mayor"),AND(AB520="Media",AD520="Mayor"),AND(AB520="Alta",AD520="Moderado"),AND(AB520="Alta",AD520="Mayor"),AND(AB520="Muy Alta",AD520="Leve"),AND(AB520="Muy Alta",AD520="Menor"),AND(AB520="Muy Alta",AD520="Moderado"),AND(AB520="Muy Alta",AD520="Mayor")),"Alto",IF(OR(AND(AB520="Muy Baja",AD520="Catastrófico"),AND(AB520="Baja",AD520="Catastrófico"),AND(AB520="Media",AD520="Catastrófico"),AND(AB520="Alta",AD520="Catastrófico"),AND(AB520="Muy Alta",AD520="Catastrófico")),"Extremo","")))),"")</f>
        <v/>
      </c>
      <c r="AG520" s="124"/>
      <c r="AH520" s="148"/>
      <c r="AI520" s="132"/>
      <c r="AJ520" s="132"/>
      <c r="AK520" s="132"/>
      <c r="AL520" s="132"/>
      <c r="AM520" s="132"/>
      <c r="AN520" s="132"/>
      <c r="AO520" s="257"/>
    </row>
    <row r="521" spans="1:41" hidden="1" x14ac:dyDescent="0.3">
      <c r="A521" s="297"/>
      <c r="B521" s="297"/>
      <c r="C521" s="246"/>
      <c r="D521" s="247"/>
      <c r="E521" s="250"/>
      <c r="F521" s="296"/>
      <c r="G521" s="257"/>
      <c r="H521" s="292"/>
      <c r="I521" s="257"/>
      <c r="J521" s="295"/>
      <c r="K521" s="261"/>
      <c r="L521" s="262"/>
      <c r="M521" s="263"/>
      <c r="N521" s="262">
        <f>IF(NOT(ISERROR(MATCH(M521,_xlfn.ANCHORARRAY(H529),0))),L531&amp;"Por favor no seleccionar los criterios de impacto",M521)</f>
        <v>0</v>
      </c>
      <c r="O521" s="261"/>
      <c r="P521" s="262"/>
      <c r="Q521" s="264"/>
      <c r="R521" s="119">
        <v>6</v>
      </c>
      <c r="S521" s="122"/>
      <c r="T521" s="123" t="str">
        <f t="shared" si="793"/>
        <v/>
      </c>
      <c r="U521" s="124"/>
      <c r="V521" s="124"/>
      <c r="W521" s="125" t="str">
        <f t="shared" si="792"/>
        <v/>
      </c>
      <c r="X521" s="124"/>
      <c r="Y521" s="124"/>
      <c r="Z521" s="124"/>
      <c r="AA521" s="126" t="str">
        <f t="shared" si="794"/>
        <v/>
      </c>
      <c r="AB521" s="127" t="str">
        <f t="shared" si="788"/>
        <v/>
      </c>
      <c r="AC521" s="125" t="str">
        <f t="shared" si="789"/>
        <v/>
      </c>
      <c r="AD521" s="127" t="str">
        <f t="shared" si="790"/>
        <v/>
      </c>
      <c r="AE521" s="125" t="str">
        <f t="shared" si="795"/>
        <v/>
      </c>
      <c r="AF521" s="128" t="str">
        <f t="shared" si="796"/>
        <v/>
      </c>
      <c r="AG521" s="124"/>
      <c r="AH521" s="148"/>
      <c r="AI521" s="132"/>
      <c r="AJ521" s="132"/>
      <c r="AK521" s="132"/>
      <c r="AL521" s="132"/>
      <c r="AM521" s="132"/>
      <c r="AN521" s="132"/>
      <c r="AO521" s="257"/>
    </row>
    <row r="522" spans="1:41" hidden="1" x14ac:dyDescent="0.3">
      <c r="A522" s="297"/>
      <c r="B522" s="297"/>
      <c r="C522" s="244">
        <v>116</v>
      </c>
      <c r="D522" s="247"/>
      <c r="E522" s="248"/>
      <c r="F522" s="296"/>
      <c r="G522" s="257"/>
      <c r="H522" s="292"/>
      <c r="I522" s="257"/>
      <c r="J522" s="295"/>
      <c r="K522" s="261" t="str">
        <f t="shared" ref="K522" si="797">IF(J522&lt;=0,"",IF(J522&lt;=2,"Muy Baja",IF(J522&lt;=24,"Baja",IF(J522&lt;=500,"Media",IF(J522&lt;=5000,"Alta","Muy Alta")))))</f>
        <v/>
      </c>
      <c r="L522" s="262" t="str">
        <f>IF(K522="","",IF(K522="Muy Baja",0.2,IF(K522="Baja",0.4,IF(K522="Media",0.6,IF(K522="Alta",0.8,IF(K522="Muy Alta",1,))))))</f>
        <v/>
      </c>
      <c r="M522" s="263"/>
      <c r="N522" s="262">
        <f>IF(NOT(ISERROR(MATCH(M522,'Tabla Impacto'!$B$221:$B$223,0))),'Tabla Impacto'!$F$223&amp;"Por favor no seleccionar los criterios de impacto(Afectación Económica o presupuestal y Pérdida Reputacional)",M522)</f>
        <v>0</v>
      </c>
      <c r="O522" s="261" t="str">
        <f>IF(OR(N522='Tabla Impacto'!$C$11,N522='Tabla Impacto'!$D$11),"Leve",IF(OR(N522='Tabla Impacto'!$C$12,N522='Tabla Impacto'!$D$12),"Menor",IF(OR(N522='Tabla Impacto'!$C$13,N522='Tabla Impacto'!$D$13),"Moderado",IF(OR(N522='Tabla Impacto'!$C$14,N522='Tabla Impacto'!$D$14),"Mayor",IF(OR(N522='Tabla Impacto'!$C$15,N522='Tabla Impacto'!$D$15),"Catastrófico","")))))</f>
        <v/>
      </c>
      <c r="P522" s="262" t="str">
        <f>IF(O522="","",IF(O522="Leve",0.2,IF(O522="Menor",0.4,IF(O522="Moderado",0.6,IF(O522="Mayor",0.8,IF(O522="Catastrófico",1,))))))</f>
        <v/>
      </c>
      <c r="Q522" s="264" t="str">
        <f>IF(OR(AND(K522="Muy Baja",O522="Leve"),AND(K522="Muy Baja",O522="Menor"),AND(K522="Baja",O522="Leve")),"Bajo",IF(OR(AND(K522="Muy baja",O522="Moderado"),AND(K522="Baja",O522="Menor"),AND(K522="Baja",O522="Moderado"),AND(K522="Media",O522="Leve"),AND(K522="Media",O522="Menor"),AND(K522="Media",O522="Moderado"),AND(K522="Alta",O522="Leve"),AND(K522="Alta",O522="Menor")),"Moderado",IF(OR(AND(K522="Muy Baja",O522="Mayor"),AND(K522="Baja",O522="Mayor"),AND(K522="Media",O522="Mayor"),AND(K522="Alta",O522="Moderado"),AND(K522="Alta",O522="Mayor"),AND(K522="Muy Alta",O522="Leve"),AND(K522="Muy Alta",O522="Menor"),AND(K522="Muy Alta",O522="Moderado"),AND(K522="Muy Alta",O522="Mayor")),"Alto",IF(OR(AND(K522="Muy Baja",O522="Catastrófico"),AND(K522="Baja",O522="Catastrófico"),AND(K522="Media",O522="Catastrófico"),AND(K522="Alta",O522="Catastrófico"),AND(K522="Muy Alta",O522="Catastrófico")),"Extremo",""))))</f>
        <v/>
      </c>
      <c r="R522" s="119">
        <v>1</v>
      </c>
      <c r="S522" s="122"/>
      <c r="T522" s="123" t="str">
        <f>IF(OR(U522="Preventivo",U522="Detectivo"),"Probabilidad",IF(U522="Correctivo","Impacto",""))</f>
        <v/>
      </c>
      <c r="U522" s="124"/>
      <c r="V522" s="124"/>
      <c r="W522" s="125" t="str">
        <f>IF(AND(U522="Preventivo",V522="Automático"),"50%",IF(AND(U522="Preventivo",V522="Manual"),"40%",IF(AND(U522="Detectivo",V522="Automático"),"40%",IF(AND(U522="Detectivo",V522="Manual"),"30%",IF(AND(U522="Correctivo",V522="Automático"),"35%",IF(AND(U522="Correctivo",V522="Manual"),"25%",""))))))</f>
        <v/>
      </c>
      <c r="X522" s="124"/>
      <c r="Y522" s="124"/>
      <c r="Z522" s="124"/>
      <c r="AA522" s="126" t="str">
        <f>IFERROR(IF(T522="Probabilidad",(L522-(+L522*W522)),IF(T522="Impacto",L522,"")),"")</f>
        <v/>
      </c>
      <c r="AB522" s="127" t="str">
        <f>IFERROR(IF(AA522="","",IF(AA522&lt;=0.2,"Muy Baja",IF(AA522&lt;=0.4,"Baja",IF(AA522&lt;=0.6,"Media",IF(AA522&lt;=0.8,"Alta","Muy Alta"))))),"")</f>
        <v/>
      </c>
      <c r="AC522" s="125" t="str">
        <f>+AA522</f>
        <v/>
      </c>
      <c r="AD522" s="127" t="str">
        <f>IFERROR(IF(AE522="","",IF(AE522&lt;=0.2,"Leve",IF(AE522&lt;=0.4,"Menor",IF(AE522&lt;=0.6,"Moderado",IF(AE522&lt;=0.8,"Mayor","Catastrófico"))))),"")</f>
        <v/>
      </c>
      <c r="AE522" s="125" t="str">
        <f>IFERROR(IF(T522="Impacto",(P522-(+P522*W522)),IF(T522="Probabilidad",P522,"")),"")</f>
        <v/>
      </c>
      <c r="AF522" s="128" t="str">
        <f>IFERROR(IF(OR(AND(AB522="Muy Baja",AD522="Leve"),AND(AB522="Muy Baja",AD522="Menor"),AND(AB522="Baja",AD522="Leve")),"Bajo",IF(OR(AND(AB522="Muy baja",AD522="Moderado"),AND(AB522="Baja",AD522="Menor"),AND(AB522="Baja",AD522="Moderado"),AND(AB522="Media",AD522="Leve"),AND(AB522="Media",AD522="Menor"),AND(AB522="Media",AD522="Moderado"),AND(AB522="Alta",AD522="Leve"),AND(AB522="Alta",AD522="Menor")),"Moderado",IF(OR(AND(AB522="Muy Baja",AD522="Mayor"),AND(AB522="Baja",AD522="Mayor"),AND(AB522="Media",AD522="Mayor"),AND(AB522="Alta",AD522="Moderado"),AND(AB522="Alta",AD522="Mayor"),AND(AB522="Muy Alta",AD522="Leve"),AND(AB522="Muy Alta",AD522="Menor"),AND(AB522="Muy Alta",AD522="Moderado"),AND(AB522="Muy Alta",AD522="Mayor")),"Alto",IF(OR(AND(AB522="Muy Baja",AD522="Catastrófico"),AND(AB522="Baja",AD522="Catastrófico"),AND(AB522="Media",AD522="Catastrófico"),AND(AB522="Alta",AD522="Catastrófico"),AND(AB522="Muy Alta",AD522="Catastrófico")),"Extremo","")))),"")</f>
        <v/>
      </c>
      <c r="AG522" s="124"/>
      <c r="AH522" s="148"/>
      <c r="AI522" s="132"/>
      <c r="AJ522" s="132"/>
      <c r="AK522" s="132"/>
      <c r="AL522" s="132"/>
      <c r="AM522" s="132"/>
      <c r="AN522" s="132"/>
      <c r="AO522" s="257"/>
    </row>
    <row r="523" spans="1:41" hidden="1" x14ac:dyDescent="0.3">
      <c r="A523" s="297"/>
      <c r="B523" s="297"/>
      <c r="C523" s="245"/>
      <c r="D523" s="247"/>
      <c r="E523" s="249"/>
      <c r="F523" s="296"/>
      <c r="G523" s="257"/>
      <c r="H523" s="292"/>
      <c r="I523" s="257"/>
      <c r="J523" s="295"/>
      <c r="K523" s="261"/>
      <c r="L523" s="262"/>
      <c r="M523" s="263"/>
      <c r="N523" s="262">
        <f>IF(NOT(ISERROR(MATCH(M523,_xlfn.ANCHORARRAY(H531),0))),L533&amp;"Por favor no seleccionar los criterios de impacto",M523)</f>
        <v>0</v>
      </c>
      <c r="O523" s="261"/>
      <c r="P523" s="262"/>
      <c r="Q523" s="264"/>
      <c r="R523" s="119">
        <v>2</v>
      </c>
      <c r="S523" s="122"/>
      <c r="T523" s="123" t="str">
        <f>IF(OR(U523="Preventivo",U523="Detectivo"),"Probabilidad",IF(U523="Correctivo","Impacto",""))</f>
        <v/>
      </c>
      <c r="U523" s="124"/>
      <c r="V523" s="124"/>
      <c r="W523" s="125" t="str">
        <f>IF(AND(U523="Preventivo",V523="Automático"),"50%",IF(AND(U523="Preventivo",V523="Manual"),"40%",IF(AND(U523="Detectivo",V523="Automático"),"40%",IF(AND(U523="Detectivo",V523="Manual"),"30%",IF(AND(U523="Correctivo",V523="Automático"),"35%",IF(AND(U523="Correctivo",V523="Manual"),"25%",""))))))</f>
        <v/>
      </c>
      <c r="X523" s="124"/>
      <c r="Y523" s="124"/>
      <c r="Z523" s="124"/>
      <c r="AA523" s="126" t="str">
        <f>IFERROR(IF(AND(T522="Probabilidad",T523="Probabilidad"),(AC522-(+AC522*W523)),IF(T523="Probabilidad",(L522-(+L522*W523)),IF(T523="Impacto",AC522,""))),"")</f>
        <v/>
      </c>
      <c r="AB523" s="127" t="str">
        <f t="shared" ref="AB523:AB527" si="798">IFERROR(IF(AA523="","",IF(AA523&lt;=0.2,"Muy Baja",IF(AA523&lt;=0.4,"Baja",IF(AA523&lt;=0.6,"Media",IF(AA523&lt;=0.8,"Alta","Muy Alta"))))),"")</f>
        <v/>
      </c>
      <c r="AC523" s="125" t="str">
        <f t="shared" ref="AC523:AC527" si="799">+AA523</f>
        <v/>
      </c>
      <c r="AD523" s="127" t="str">
        <f t="shared" ref="AD523:AD527" si="800">IFERROR(IF(AE523="","",IF(AE523&lt;=0.2,"Leve",IF(AE523&lt;=0.4,"Menor",IF(AE523&lt;=0.6,"Moderado",IF(AE523&lt;=0.8,"Mayor","Catastrófico"))))),"")</f>
        <v/>
      </c>
      <c r="AE523" s="125" t="str">
        <f>IFERROR(IF(AND(T522="Impacto",T523="Impacto"),(AE516-(+AE516*W523)),IF(T523="Impacto",($P$72-(+$P$72*W523)),IF(T523="Probabilidad",AE516,""))),"")</f>
        <v/>
      </c>
      <c r="AF523" s="128" t="str">
        <f t="shared" ref="AF523:AF524" si="801">IFERROR(IF(OR(AND(AB523="Muy Baja",AD523="Leve"),AND(AB523="Muy Baja",AD523="Menor"),AND(AB523="Baja",AD523="Leve")),"Bajo",IF(OR(AND(AB523="Muy baja",AD523="Moderado"),AND(AB523="Baja",AD523="Menor"),AND(AB523="Baja",AD523="Moderado"),AND(AB523="Media",AD523="Leve"),AND(AB523="Media",AD523="Menor"),AND(AB523="Media",AD523="Moderado"),AND(AB523="Alta",AD523="Leve"),AND(AB523="Alta",AD523="Menor")),"Moderado",IF(OR(AND(AB523="Muy Baja",AD523="Mayor"),AND(AB523="Baja",AD523="Mayor"),AND(AB523="Media",AD523="Mayor"),AND(AB523="Alta",AD523="Moderado"),AND(AB523="Alta",AD523="Mayor"),AND(AB523="Muy Alta",AD523="Leve"),AND(AB523="Muy Alta",AD523="Menor"),AND(AB523="Muy Alta",AD523="Moderado"),AND(AB523="Muy Alta",AD523="Mayor")),"Alto",IF(OR(AND(AB523="Muy Baja",AD523="Catastrófico"),AND(AB523="Baja",AD523="Catastrófico"),AND(AB523="Media",AD523="Catastrófico"),AND(AB523="Alta",AD523="Catastrófico"),AND(AB523="Muy Alta",AD523="Catastrófico")),"Extremo","")))),"")</f>
        <v/>
      </c>
      <c r="AG523" s="124"/>
      <c r="AH523" s="148"/>
      <c r="AI523" s="132"/>
      <c r="AJ523" s="132"/>
      <c r="AK523" s="132"/>
      <c r="AL523" s="132"/>
      <c r="AM523" s="132"/>
      <c r="AN523" s="132"/>
      <c r="AO523" s="257"/>
    </row>
    <row r="524" spans="1:41" hidden="1" x14ac:dyDescent="0.3">
      <c r="A524" s="297"/>
      <c r="B524" s="297"/>
      <c r="C524" s="245"/>
      <c r="D524" s="247"/>
      <c r="E524" s="249"/>
      <c r="F524" s="296"/>
      <c r="G524" s="257"/>
      <c r="H524" s="292"/>
      <c r="I524" s="257"/>
      <c r="J524" s="295"/>
      <c r="K524" s="261"/>
      <c r="L524" s="262"/>
      <c r="M524" s="263"/>
      <c r="N524" s="262">
        <f>IF(NOT(ISERROR(MATCH(M524,_xlfn.ANCHORARRAY(H532),0))),L534&amp;"Por favor no seleccionar los criterios de impacto",M524)</f>
        <v>0</v>
      </c>
      <c r="O524" s="261"/>
      <c r="P524" s="262"/>
      <c r="Q524" s="264"/>
      <c r="R524" s="119">
        <v>3</v>
      </c>
      <c r="S524" s="130"/>
      <c r="T524" s="123" t="str">
        <f>IF(OR(U524="Preventivo",U524="Detectivo"),"Probabilidad",IF(U524="Correctivo","Impacto",""))</f>
        <v/>
      </c>
      <c r="U524" s="124"/>
      <c r="V524" s="124"/>
      <c r="W524" s="125" t="str">
        <f t="shared" ref="W524:W527" si="802">IF(AND(U524="Preventivo",V524="Automático"),"50%",IF(AND(U524="Preventivo",V524="Manual"),"40%",IF(AND(U524="Detectivo",V524="Automático"),"40%",IF(AND(U524="Detectivo",V524="Manual"),"30%",IF(AND(U524="Correctivo",V524="Automático"),"35%",IF(AND(U524="Correctivo",V524="Manual"),"25%",""))))))</f>
        <v/>
      </c>
      <c r="X524" s="124"/>
      <c r="Y524" s="124"/>
      <c r="Z524" s="124"/>
      <c r="AA524" s="126" t="str">
        <f>IFERROR(IF(AND(T523="Probabilidad",T524="Probabilidad"),(AC523-(+AC523*W524)),IF(AND(T523="Impacto",T524="Probabilidad"),(AC522-(+AC522*W524)),IF(T524="Impacto",AC523,""))),"")</f>
        <v/>
      </c>
      <c r="AB524" s="127" t="str">
        <f t="shared" si="798"/>
        <v/>
      </c>
      <c r="AC524" s="125" t="str">
        <f t="shared" si="799"/>
        <v/>
      </c>
      <c r="AD524" s="127" t="str">
        <f t="shared" si="800"/>
        <v/>
      </c>
      <c r="AE524" s="125" t="str">
        <f>IFERROR(IF(AND(T523="Impacto",T524="Impacto"),(AE523-(+AE523*W524)),IF(AND(T523="Probabilidad",T524="Impacto"),(AE522-(+AE522*W524)),IF(T524="Probabilidad",AE523,""))),"")</f>
        <v/>
      </c>
      <c r="AF524" s="128" t="str">
        <f t="shared" si="801"/>
        <v/>
      </c>
      <c r="AG524" s="124"/>
      <c r="AH524" s="148"/>
      <c r="AI524" s="132"/>
      <c r="AJ524" s="132"/>
      <c r="AK524" s="132"/>
      <c r="AL524" s="132"/>
      <c r="AM524" s="132"/>
      <c r="AN524" s="132"/>
      <c r="AO524" s="257"/>
    </row>
    <row r="525" spans="1:41" hidden="1" x14ac:dyDescent="0.3">
      <c r="A525" s="297"/>
      <c r="B525" s="297"/>
      <c r="C525" s="245"/>
      <c r="D525" s="247"/>
      <c r="E525" s="249"/>
      <c r="F525" s="296"/>
      <c r="G525" s="257"/>
      <c r="H525" s="292"/>
      <c r="I525" s="257"/>
      <c r="J525" s="295"/>
      <c r="K525" s="261"/>
      <c r="L525" s="262"/>
      <c r="M525" s="263"/>
      <c r="N525" s="262">
        <f>IF(NOT(ISERROR(MATCH(M525,_xlfn.ANCHORARRAY(H533),0))),L535&amp;"Por favor no seleccionar los criterios de impacto",M525)</f>
        <v>0</v>
      </c>
      <c r="O525" s="261"/>
      <c r="P525" s="262"/>
      <c r="Q525" s="264"/>
      <c r="R525" s="119">
        <v>4</v>
      </c>
      <c r="S525" s="122"/>
      <c r="T525" s="123" t="str">
        <f t="shared" ref="T525:T527" si="803">IF(OR(U525="Preventivo",U525="Detectivo"),"Probabilidad",IF(U525="Correctivo","Impacto",""))</f>
        <v/>
      </c>
      <c r="U525" s="124"/>
      <c r="V525" s="124"/>
      <c r="W525" s="125" t="str">
        <f t="shared" si="802"/>
        <v/>
      </c>
      <c r="X525" s="124"/>
      <c r="Y525" s="124"/>
      <c r="Z525" s="124"/>
      <c r="AA525" s="126" t="str">
        <f t="shared" ref="AA525:AA527" si="804">IFERROR(IF(AND(T524="Probabilidad",T525="Probabilidad"),(AC524-(+AC524*W525)),IF(AND(T524="Impacto",T525="Probabilidad"),(AC523-(+AC523*W525)),IF(T525="Impacto",AC524,""))),"")</f>
        <v/>
      </c>
      <c r="AB525" s="127" t="str">
        <f t="shared" si="798"/>
        <v/>
      </c>
      <c r="AC525" s="125" t="str">
        <f t="shared" si="799"/>
        <v/>
      </c>
      <c r="AD525" s="127" t="str">
        <f t="shared" si="800"/>
        <v/>
      </c>
      <c r="AE525" s="125" t="str">
        <f t="shared" ref="AE525:AE527" si="805">IFERROR(IF(AND(T524="Impacto",T525="Impacto"),(AE524-(+AE524*W525)),IF(AND(T524="Probabilidad",T525="Impacto"),(AE523-(+AE523*W525)),IF(T525="Probabilidad",AE524,""))),"")</f>
        <v/>
      </c>
      <c r="AF525" s="128" t="str">
        <f>IFERROR(IF(OR(AND(AB525="Muy Baja",AD525="Leve"),AND(AB525="Muy Baja",AD525="Menor"),AND(AB525="Baja",AD525="Leve")),"Bajo",IF(OR(AND(AB525="Muy baja",AD525="Moderado"),AND(AB525="Baja",AD525="Menor"),AND(AB525="Baja",AD525="Moderado"),AND(AB525="Media",AD525="Leve"),AND(AB525="Media",AD525="Menor"),AND(AB525="Media",AD525="Moderado"),AND(AB525="Alta",AD525="Leve"),AND(AB525="Alta",AD525="Menor")),"Moderado",IF(OR(AND(AB525="Muy Baja",AD525="Mayor"),AND(AB525="Baja",AD525="Mayor"),AND(AB525="Media",AD525="Mayor"),AND(AB525="Alta",AD525="Moderado"),AND(AB525="Alta",AD525="Mayor"),AND(AB525="Muy Alta",AD525="Leve"),AND(AB525="Muy Alta",AD525="Menor"),AND(AB525="Muy Alta",AD525="Moderado"),AND(AB525="Muy Alta",AD525="Mayor")),"Alto",IF(OR(AND(AB525="Muy Baja",AD525="Catastrófico"),AND(AB525="Baja",AD525="Catastrófico"),AND(AB525="Media",AD525="Catastrófico"),AND(AB525="Alta",AD525="Catastrófico"),AND(AB525="Muy Alta",AD525="Catastrófico")),"Extremo","")))),"")</f>
        <v/>
      </c>
      <c r="AG525" s="124"/>
      <c r="AH525" s="148"/>
      <c r="AI525" s="132"/>
      <c r="AJ525" s="132"/>
      <c r="AK525" s="132"/>
      <c r="AL525" s="132"/>
      <c r="AM525" s="132"/>
      <c r="AN525" s="132"/>
      <c r="AO525" s="257"/>
    </row>
    <row r="526" spans="1:41" hidden="1" x14ac:dyDescent="0.3">
      <c r="A526" s="297"/>
      <c r="B526" s="297"/>
      <c r="C526" s="245"/>
      <c r="D526" s="247"/>
      <c r="E526" s="249"/>
      <c r="F526" s="296"/>
      <c r="G526" s="257"/>
      <c r="H526" s="292"/>
      <c r="I526" s="257"/>
      <c r="J526" s="295"/>
      <c r="K526" s="261"/>
      <c r="L526" s="262"/>
      <c r="M526" s="263"/>
      <c r="N526" s="262">
        <f>IF(NOT(ISERROR(MATCH(M526,_xlfn.ANCHORARRAY(H534),0))),L536&amp;"Por favor no seleccionar los criterios de impacto",M526)</f>
        <v>0</v>
      </c>
      <c r="O526" s="261"/>
      <c r="P526" s="262"/>
      <c r="Q526" s="264"/>
      <c r="R526" s="119">
        <v>5</v>
      </c>
      <c r="S526" s="122"/>
      <c r="T526" s="123" t="str">
        <f t="shared" si="803"/>
        <v/>
      </c>
      <c r="U526" s="124"/>
      <c r="V526" s="124"/>
      <c r="W526" s="125" t="str">
        <f t="shared" si="802"/>
        <v/>
      </c>
      <c r="X526" s="124"/>
      <c r="Y526" s="124"/>
      <c r="Z526" s="124"/>
      <c r="AA526" s="126" t="str">
        <f t="shared" si="804"/>
        <v/>
      </c>
      <c r="AB526" s="127" t="str">
        <f t="shared" si="798"/>
        <v/>
      </c>
      <c r="AC526" s="125" t="str">
        <f t="shared" si="799"/>
        <v/>
      </c>
      <c r="AD526" s="127" t="str">
        <f t="shared" si="800"/>
        <v/>
      </c>
      <c r="AE526" s="125" t="str">
        <f t="shared" si="805"/>
        <v/>
      </c>
      <c r="AF526" s="128" t="str">
        <f t="shared" ref="AF526:AF527" si="806">IFERROR(IF(OR(AND(AB526="Muy Baja",AD526="Leve"),AND(AB526="Muy Baja",AD526="Menor"),AND(AB526="Baja",AD526="Leve")),"Bajo",IF(OR(AND(AB526="Muy baja",AD526="Moderado"),AND(AB526="Baja",AD526="Menor"),AND(AB526="Baja",AD526="Moderado"),AND(AB526="Media",AD526="Leve"),AND(AB526="Media",AD526="Menor"),AND(AB526="Media",AD526="Moderado"),AND(AB526="Alta",AD526="Leve"),AND(AB526="Alta",AD526="Menor")),"Moderado",IF(OR(AND(AB526="Muy Baja",AD526="Mayor"),AND(AB526="Baja",AD526="Mayor"),AND(AB526="Media",AD526="Mayor"),AND(AB526="Alta",AD526="Moderado"),AND(AB526="Alta",AD526="Mayor"),AND(AB526="Muy Alta",AD526="Leve"),AND(AB526="Muy Alta",AD526="Menor"),AND(AB526="Muy Alta",AD526="Moderado"),AND(AB526="Muy Alta",AD526="Mayor")),"Alto",IF(OR(AND(AB526="Muy Baja",AD526="Catastrófico"),AND(AB526="Baja",AD526="Catastrófico"),AND(AB526="Media",AD526="Catastrófico"),AND(AB526="Alta",AD526="Catastrófico"),AND(AB526="Muy Alta",AD526="Catastrófico")),"Extremo","")))),"")</f>
        <v/>
      </c>
      <c r="AG526" s="124"/>
      <c r="AH526" s="148"/>
      <c r="AI526" s="132"/>
      <c r="AJ526" s="132"/>
      <c r="AK526" s="132"/>
      <c r="AL526" s="132"/>
      <c r="AM526" s="132"/>
      <c r="AN526" s="132"/>
      <c r="AO526" s="257"/>
    </row>
    <row r="527" spans="1:41" hidden="1" x14ac:dyDescent="0.3">
      <c r="A527" s="297"/>
      <c r="B527" s="297"/>
      <c r="C527" s="246"/>
      <c r="D527" s="247"/>
      <c r="E527" s="250"/>
      <c r="F527" s="296"/>
      <c r="G527" s="257"/>
      <c r="H527" s="292"/>
      <c r="I527" s="257"/>
      <c r="J527" s="295"/>
      <c r="K527" s="261"/>
      <c r="L527" s="262"/>
      <c r="M527" s="263"/>
      <c r="N527" s="262">
        <f>IF(NOT(ISERROR(MATCH(M527,_xlfn.ANCHORARRAY(H535),0))),L537&amp;"Por favor no seleccionar los criterios de impacto",M527)</f>
        <v>0</v>
      </c>
      <c r="O527" s="261"/>
      <c r="P527" s="262"/>
      <c r="Q527" s="264"/>
      <c r="R527" s="119">
        <v>6</v>
      </c>
      <c r="S527" s="122"/>
      <c r="T527" s="123" t="str">
        <f t="shared" si="803"/>
        <v/>
      </c>
      <c r="U527" s="124"/>
      <c r="V527" s="124"/>
      <c r="W527" s="125" t="str">
        <f t="shared" si="802"/>
        <v/>
      </c>
      <c r="X527" s="124"/>
      <c r="Y527" s="124"/>
      <c r="Z527" s="124"/>
      <c r="AA527" s="126" t="str">
        <f t="shared" si="804"/>
        <v/>
      </c>
      <c r="AB527" s="127" t="str">
        <f t="shared" si="798"/>
        <v/>
      </c>
      <c r="AC527" s="125" t="str">
        <f t="shared" si="799"/>
        <v/>
      </c>
      <c r="AD527" s="127" t="str">
        <f t="shared" si="800"/>
        <v/>
      </c>
      <c r="AE527" s="125" t="str">
        <f t="shared" si="805"/>
        <v/>
      </c>
      <c r="AF527" s="128" t="str">
        <f t="shared" si="806"/>
        <v/>
      </c>
      <c r="AG527" s="124"/>
      <c r="AH527" s="148"/>
      <c r="AI527" s="132"/>
      <c r="AJ527" s="132"/>
      <c r="AK527" s="132"/>
      <c r="AL527" s="132"/>
      <c r="AM527" s="132"/>
      <c r="AN527" s="132"/>
      <c r="AO527" s="257"/>
    </row>
    <row r="528" spans="1:41" hidden="1" x14ac:dyDescent="0.3">
      <c r="A528" s="297"/>
      <c r="B528" s="297"/>
      <c r="C528" s="244">
        <v>117</v>
      </c>
      <c r="D528" s="247"/>
      <c r="E528" s="248"/>
      <c r="F528" s="296"/>
      <c r="G528" s="257"/>
      <c r="H528" s="292"/>
      <c r="I528" s="257"/>
      <c r="J528" s="295"/>
      <c r="K528" s="261" t="str">
        <f t="shared" ref="K528" si="807">IF(J528&lt;=0,"",IF(J528&lt;=2,"Muy Baja",IF(J528&lt;=24,"Baja",IF(J528&lt;=500,"Media",IF(J528&lt;=5000,"Alta","Muy Alta")))))</f>
        <v/>
      </c>
      <c r="L528" s="262" t="str">
        <f>IF(K528="","",IF(K528="Muy Baja",0.2,IF(K528="Baja",0.4,IF(K528="Media",0.6,IF(K528="Alta",0.8,IF(K528="Muy Alta",1,))))))</f>
        <v/>
      </c>
      <c r="M528" s="263"/>
      <c r="N528" s="262">
        <f>IF(NOT(ISERROR(MATCH(M528,'Tabla Impacto'!$B$221:$B$223,0))),'Tabla Impacto'!$F$223&amp;"Por favor no seleccionar los criterios de impacto(Afectación Económica o presupuestal y Pérdida Reputacional)",M528)</f>
        <v>0</v>
      </c>
      <c r="O528" s="261" t="str">
        <f>IF(OR(N528='Tabla Impacto'!$C$11,N528='Tabla Impacto'!$D$11),"Leve",IF(OR(N528='Tabla Impacto'!$C$12,N528='Tabla Impacto'!$D$12),"Menor",IF(OR(N528='Tabla Impacto'!$C$13,N528='Tabla Impacto'!$D$13),"Moderado",IF(OR(N528='Tabla Impacto'!$C$14,N528='Tabla Impacto'!$D$14),"Mayor",IF(OR(N528='Tabla Impacto'!$C$15,N528='Tabla Impacto'!$D$15),"Catastrófico","")))))</f>
        <v/>
      </c>
      <c r="P528" s="262" t="str">
        <f>IF(O528="","",IF(O528="Leve",0.2,IF(O528="Menor",0.4,IF(O528="Moderado",0.6,IF(O528="Mayor",0.8,IF(O528="Catastrófico",1,))))))</f>
        <v/>
      </c>
      <c r="Q528" s="264" t="str">
        <f>IF(OR(AND(K528="Muy Baja",O528="Leve"),AND(K528="Muy Baja",O528="Menor"),AND(K528="Baja",O528="Leve")),"Bajo",IF(OR(AND(K528="Muy baja",O528="Moderado"),AND(K528="Baja",O528="Menor"),AND(K528="Baja",O528="Moderado"),AND(K528="Media",O528="Leve"),AND(K528="Media",O528="Menor"),AND(K528="Media",O528="Moderado"),AND(K528="Alta",O528="Leve"),AND(K528="Alta",O528="Menor")),"Moderado",IF(OR(AND(K528="Muy Baja",O528="Mayor"),AND(K528="Baja",O528="Mayor"),AND(K528="Media",O528="Mayor"),AND(K528="Alta",O528="Moderado"),AND(K528="Alta",O528="Mayor"),AND(K528="Muy Alta",O528="Leve"),AND(K528="Muy Alta",O528="Menor"),AND(K528="Muy Alta",O528="Moderado"),AND(K528="Muy Alta",O528="Mayor")),"Alto",IF(OR(AND(K528="Muy Baja",O528="Catastrófico"),AND(K528="Baja",O528="Catastrófico"),AND(K528="Media",O528="Catastrófico"),AND(K528="Alta",O528="Catastrófico"),AND(K528="Muy Alta",O528="Catastrófico")),"Extremo",""))))</f>
        <v/>
      </c>
      <c r="R528" s="119">
        <v>1</v>
      </c>
      <c r="S528" s="122"/>
      <c r="T528" s="123" t="str">
        <f>IF(OR(U528="Preventivo",U528="Detectivo"),"Probabilidad",IF(U528="Correctivo","Impacto",""))</f>
        <v/>
      </c>
      <c r="U528" s="124"/>
      <c r="V528" s="124"/>
      <c r="W528" s="125" t="str">
        <f>IF(AND(U528="Preventivo",V528="Automático"),"50%",IF(AND(U528="Preventivo",V528="Manual"),"40%",IF(AND(U528="Detectivo",V528="Automático"),"40%",IF(AND(U528="Detectivo",V528="Manual"),"30%",IF(AND(U528="Correctivo",V528="Automático"),"35%",IF(AND(U528="Correctivo",V528="Manual"),"25%",""))))))</f>
        <v/>
      </c>
      <c r="X528" s="124"/>
      <c r="Y528" s="124"/>
      <c r="Z528" s="124"/>
      <c r="AA528" s="126" t="str">
        <f>IFERROR(IF(T528="Probabilidad",(L528-(+L528*W528)),IF(T528="Impacto",L528,"")),"")</f>
        <v/>
      </c>
      <c r="AB528" s="127" t="str">
        <f>IFERROR(IF(AA528="","",IF(AA528&lt;=0.2,"Muy Baja",IF(AA528&lt;=0.4,"Baja",IF(AA528&lt;=0.6,"Media",IF(AA528&lt;=0.8,"Alta","Muy Alta"))))),"")</f>
        <v/>
      </c>
      <c r="AC528" s="125" t="str">
        <f>+AA528</f>
        <v/>
      </c>
      <c r="AD528" s="127" t="str">
        <f>IFERROR(IF(AE528="","",IF(AE528&lt;=0.2,"Leve",IF(AE528&lt;=0.4,"Menor",IF(AE528&lt;=0.6,"Moderado",IF(AE528&lt;=0.8,"Mayor","Catastrófico"))))),"")</f>
        <v/>
      </c>
      <c r="AE528" s="125" t="str">
        <f>IFERROR(IF(T528="Impacto",(P528-(+P528*W528)),IF(T528="Probabilidad",P528,"")),"")</f>
        <v/>
      </c>
      <c r="AF528" s="128" t="str">
        <f>IFERROR(IF(OR(AND(AB528="Muy Baja",AD528="Leve"),AND(AB528="Muy Baja",AD528="Menor"),AND(AB528="Baja",AD528="Leve")),"Bajo",IF(OR(AND(AB528="Muy baja",AD528="Moderado"),AND(AB528="Baja",AD528="Menor"),AND(AB528="Baja",AD528="Moderado"),AND(AB528="Media",AD528="Leve"),AND(AB528="Media",AD528="Menor"),AND(AB528="Media",AD528="Moderado"),AND(AB528="Alta",AD528="Leve"),AND(AB528="Alta",AD528="Menor")),"Moderado",IF(OR(AND(AB528="Muy Baja",AD528="Mayor"),AND(AB528="Baja",AD528="Mayor"),AND(AB528="Media",AD528="Mayor"),AND(AB528="Alta",AD528="Moderado"),AND(AB528="Alta",AD528="Mayor"),AND(AB528="Muy Alta",AD528="Leve"),AND(AB528="Muy Alta",AD528="Menor"),AND(AB528="Muy Alta",AD528="Moderado"),AND(AB528="Muy Alta",AD528="Mayor")),"Alto",IF(OR(AND(AB528="Muy Baja",AD528="Catastrófico"),AND(AB528="Baja",AD528="Catastrófico"),AND(AB528="Media",AD528="Catastrófico"),AND(AB528="Alta",AD528="Catastrófico"),AND(AB528="Muy Alta",AD528="Catastrófico")),"Extremo","")))),"")</f>
        <v/>
      </c>
      <c r="AG528" s="124"/>
      <c r="AH528" s="148"/>
      <c r="AI528" s="132"/>
      <c r="AJ528" s="132"/>
      <c r="AK528" s="132"/>
      <c r="AL528" s="132"/>
      <c r="AM528" s="132"/>
      <c r="AN528" s="132"/>
      <c r="AO528" s="257"/>
    </row>
    <row r="529" spans="1:41" hidden="1" x14ac:dyDescent="0.3">
      <c r="A529" s="297"/>
      <c r="B529" s="297"/>
      <c r="C529" s="245"/>
      <c r="D529" s="247"/>
      <c r="E529" s="249"/>
      <c r="F529" s="296"/>
      <c r="G529" s="257"/>
      <c r="H529" s="292"/>
      <c r="I529" s="257"/>
      <c r="J529" s="295"/>
      <c r="K529" s="261"/>
      <c r="L529" s="262"/>
      <c r="M529" s="263"/>
      <c r="N529" s="262">
        <f>IF(NOT(ISERROR(MATCH(M529,_xlfn.ANCHORARRAY(H537),0))),L539&amp;"Por favor no seleccionar los criterios de impacto",M529)</f>
        <v>0</v>
      </c>
      <c r="O529" s="261"/>
      <c r="P529" s="262"/>
      <c r="Q529" s="264"/>
      <c r="R529" s="119">
        <v>2</v>
      </c>
      <c r="S529" s="122"/>
      <c r="T529" s="123" t="str">
        <f>IF(OR(U529="Preventivo",U529="Detectivo"),"Probabilidad",IF(U529="Correctivo","Impacto",""))</f>
        <v/>
      </c>
      <c r="U529" s="124"/>
      <c r="V529" s="124"/>
      <c r="W529" s="125" t="str">
        <f>IF(AND(U529="Preventivo",V529="Automático"),"50%",IF(AND(U529="Preventivo",V529="Manual"),"40%",IF(AND(U529="Detectivo",V529="Automático"),"40%",IF(AND(U529="Detectivo",V529="Manual"),"30%",IF(AND(U529="Correctivo",V529="Automático"),"35%",IF(AND(U529="Correctivo",V529="Manual"),"25%",""))))))</f>
        <v/>
      </c>
      <c r="X529" s="124"/>
      <c r="Y529" s="124"/>
      <c r="Z529" s="124"/>
      <c r="AA529" s="126" t="str">
        <f>IFERROR(IF(AND(T528="Probabilidad",T529="Probabilidad"),(AC528-(+AC528*W529)),IF(T529="Probabilidad",(L528-(+L528*W529)),IF(T529="Impacto",AC528,""))),"")</f>
        <v/>
      </c>
      <c r="AB529" s="127" t="str">
        <f t="shared" ref="AB529:AB533" si="808">IFERROR(IF(AA529="","",IF(AA529&lt;=0.2,"Muy Baja",IF(AA529&lt;=0.4,"Baja",IF(AA529&lt;=0.6,"Media",IF(AA529&lt;=0.8,"Alta","Muy Alta"))))),"")</f>
        <v/>
      </c>
      <c r="AC529" s="125" t="str">
        <f t="shared" ref="AC529:AC533" si="809">+AA529</f>
        <v/>
      </c>
      <c r="AD529" s="127" t="str">
        <f t="shared" ref="AD529:AD533" si="810">IFERROR(IF(AE529="","",IF(AE529&lt;=0.2,"Leve",IF(AE529&lt;=0.4,"Menor",IF(AE529&lt;=0.6,"Moderado",IF(AE529&lt;=0.8,"Mayor","Catastrófico"))))),"")</f>
        <v/>
      </c>
      <c r="AE529" s="125" t="str">
        <f>IFERROR(IF(AND(T528="Impacto",T529="Impacto"),(AE522-(+AE522*W529)),IF(T529="Impacto",($P$72-(+$P$72*W529)),IF(T529="Probabilidad",AE522,""))),"")</f>
        <v/>
      </c>
      <c r="AF529" s="128" t="str">
        <f t="shared" ref="AF529:AF530" si="811">IFERROR(IF(OR(AND(AB529="Muy Baja",AD529="Leve"),AND(AB529="Muy Baja",AD529="Menor"),AND(AB529="Baja",AD529="Leve")),"Bajo",IF(OR(AND(AB529="Muy baja",AD529="Moderado"),AND(AB529="Baja",AD529="Menor"),AND(AB529="Baja",AD529="Moderado"),AND(AB529="Media",AD529="Leve"),AND(AB529="Media",AD529="Menor"),AND(AB529="Media",AD529="Moderado"),AND(AB529="Alta",AD529="Leve"),AND(AB529="Alta",AD529="Menor")),"Moderado",IF(OR(AND(AB529="Muy Baja",AD529="Mayor"),AND(AB529="Baja",AD529="Mayor"),AND(AB529="Media",AD529="Mayor"),AND(AB529="Alta",AD529="Moderado"),AND(AB529="Alta",AD529="Mayor"),AND(AB529="Muy Alta",AD529="Leve"),AND(AB529="Muy Alta",AD529="Menor"),AND(AB529="Muy Alta",AD529="Moderado"),AND(AB529="Muy Alta",AD529="Mayor")),"Alto",IF(OR(AND(AB529="Muy Baja",AD529="Catastrófico"),AND(AB529="Baja",AD529="Catastrófico"),AND(AB529="Media",AD529="Catastrófico"),AND(AB529="Alta",AD529="Catastrófico"),AND(AB529="Muy Alta",AD529="Catastrófico")),"Extremo","")))),"")</f>
        <v/>
      </c>
      <c r="AG529" s="124"/>
      <c r="AH529" s="148"/>
      <c r="AI529" s="132"/>
      <c r="AJ529" s="132"/>
      <c r="AK529" s="132"/>
      <c r="AL529" s="132"/>
      <c r="AM529" s="132"/>
      <c r="AN529" s="132"/>
      <c r="AO529" s="257"/>
    </row>
    <row r="530" spans="1:41" hidden="1" x14ac:dyDescent="0.3">
      <c r="A530" s="297"/>
      <c r="B530" s="297"/>
      <c r="C530" s="245"/>
      <c r="D530" s="247"/>
      <c r="E530" s="249"/>
      <c r="F530" s="296"/>
      <c r="G530" s="257"/>
      <c r="H530" s="292"/>
      <c r="I530" s="257"/>
      <c r="J530" s="295"/>
      <c r="K530" s="261"/>
      <c r="L530" s="262"/>
      <c r="M530" s="263"/>
      <c r="N530" s="262">
        <f>IF(NOT(ISERROR(MATCH(M530,_xlfn.ANCHORARRAY(H538),0))),L540&amp;"Por favor no seleccionar los criterios de impacto",M530)</f>
        <v>0</v>
      </c>
      <c r="O530" s="261"/>
      <c r="P530" s="262"/>
      <c r="Q530" s="264"/>
      <c r="R530" s="119">
        <v>3</v>
      </c>
      <c r="S530" s="130"/>
      <c r="T530" s="123" t="str">
        <f>IF(OR(U530="Preventivo",U530="Detectivo"),"Probabilidad",IF(U530="Correctivo","Impacto",""))</f>
        <v/>
      </c>
      <c r="U530" s="124"/>
      <c r="V530" s="124"/>
      <c r="W530" s="125" t="str">
        <f t="shared" ref="W530:W533" si="812">IF(AND(U530="Preventivo",V530="Automático"),"50%",IF(AND(U530="Preventivo",V530="Manual"),"40%",IF(AND(U530="Detectivo",V530="Automático"),"40%",IF(AND(U530="Detectivo",V530="Manual"),"30%",IF(AND(U530="Correctivo",V530="Automático"),"35%",IF(AND(U530="Correctivo",V530="Manual"),"25%",""))))))</f>
        <v/>
      </c>
      <c r="X530" s="124"/>
      <c r="Y530" s="124"/>
      <c r="Z530" s="124"/>
      <c r="AA530" s="126" t="str">
        <f>IFERROR(IF(AND(T529="Probabilidad",T530="Probabilidad"),(AC529-(+AC529*W530)),IF(AND(T529="Impacto",T530="Probabilidad"),(AC528-(+AC528*W530)),IF(T530="Impacto",AC529,""))),"")</f>
        <v/>
      </c>
      <c r="AB530" s="127" t="str">
        <f t="shared" si="808"/>
        <v/>
      </c>
      <c r="AC530" s="125" t="str">
        <f t="shared" si="809"/>
        <v/>
      </c>
      <c r="AD530" s="127" t="str">
        <f t="shared" si="810"/>
        <v/>
      </c>
      <c r="AE530" s="125" t="str">
        <f>IFERROR(IF(AND(T529="Impacto",T530="Impacto"),(AE529-(+AE529*W530)),IF(AND(T529="Probabilidad",T530="Impacto"),(AE528-(+AE528*W530)),IF(T530="Probabilidad",AE529,""))),"")</f>
        <v/>
      </c>
      <c r="AF530" s="128" t="str">
        <f t="shared" si="811"/>
        <v/>
      </c>
      <c r="AG530" s="124"/>
      <c r="AH530" s="148"/>
      <c r="AI530" s="132"/>
      <c r="AJ530" s="132"/>
      <c r="AK530" s="132"/>
      <c r="AL530" s="132"/>
      <c r="AM530" s="132"/>
      <c r="AN530" s="132"/>
      <c r="AO530" s="257"/>
    </row>
    <row r="531" spans="1:41" hidden="1" x14ac:dyDescent="0.3">
      <c r="A531" s="297"/>
      <c r="B531" s="297"/>
      <c r="C531" s="245"/>
      <c r="D531" s="247"/>
      <c r="E531" s="249"/>
      <c r="F531" s="296"/>
      <c r="G531" s="257"/>
      <c r="H531" s="292"/>
      <c r="I531" s="257"/>
      <c r="J531" s="295"/>
      <c r="K531" s="261"/>
      <c r="L531" s="262"/>
      <c r="M531" s="263"/>
      <c r="N531" s="262">
        <f>IF(NOT(ISERROR(MATCH(M531,_xlfn.ANCHORARRAY(H539),0))),L541&amp;"Por favor no seleccionar los criterios de impacto",M531)</f>
        <v>0</v>
      </c>
      <c r="O531" s="261"/>
      <c r="P531" s="262"/>
      <c r="Q531" s="264"/>
      <c r="R531" s="119">
        <v>4</v>
      </c>
      <c r="S531" s="122"/>
      <c r="T531" s="123" t="str">
        <f t="shared" ref="T531:T533" si="813">IF(OR(U531="Preventivo",U531="Detectivo"),"Probabilidad",IF(U531="Correctivo","Impacto",""))</f>
        <v/>
      </c>
      <c r="U531" s="124"/>
      <c r="V531" s="124"/>
      <c r="W531" s="125" t="str">
        <f t="shared" si="812"/>
        <v/>
      </c>
      <c r="X531" s="124"/>
      <c r="Y531" s="124"/>
      <c r="Z531" s="124"/>
      <c r="AA531" s="126" t="str">
        <f t="shared" ref="AA531:AA533" si="814">IFERROR(IF(AND(T530="Probabilidad",T531="Probabilidad"),(AC530-(+AC530*W531)),IF(AND(T530="Impacto",T531="Probabilidad"),(AC529-(+AC529*W531)),IF(T531="Impacto",AC530,""))),"")</f>
        <v/>
      </c>
      <c r="AB531" s="127" t="str">
        <f t="shared" si="808"/>
        <v/>
      </c>
      <c r="AC531" s="125" t="str">
        <f t="shared" si="809"/>
        <v/>
      </c>
      <c r="AD531" s="127" t="str">
        <f t="shared" si="810"/>
        <v/>
      </c>
      <c r="AE531" s="125" t="str">
        <f t="shared" ref="AE531:AE533" si="815">IFERROR(IF(AND(T530="Impacto",T531="Impacto"),(AE530-(+AE530*W531)),IF(AND(T530="Probabilidad",T531="Impacto"),(AE529-(+AE529*W531)),IF(T531="Probabilidad",AE530,""))),"")</f>
        <v/>
      </c>
      <c r="AF531" s="128" t="str">
        <f>IFERROR(IF(OR(AND(AB531="Muy Baja",AD531="Leve"),AND(AB531="Muy Baja",AD531="Menor"),AND(AB531="Baja",AD531="Leve")),"Bajo",IF(OR(AND(AB531="Muy baja",AD531="Moderado"),AND(AB531="Baja",AD531="Menor"),AND(AB531="Baja",AD531="Moderado"),AND(AB531="Media",AD531="Leve"),AND(AB531="Media",AD531="Menor"),AND(AB531="Media",AD531="Moderado"),AND(AB531="Alta",AD531="Leve"),AND(AB531="Alta",AD531="Menor")),"Moderado",IF(OR(AND(AB531="Muy Baja",AD531="Mayor"),AND(AB531="Baja",AD531="Mayor"),AND(AB531="Media",AD531="Mayor"),AND(AB531="Alta",AD531="Moderado"),AND(AB531="Alta",AD531="Mayor"),AND(AB531="Muy Alta",AD531="Leve"),AND(AB531="Muy Alta",AD531="Menor"),AND(AB531="Muy Alta",AD531="Moderado"),AND(AB531="Muy Alta",AD531="Mayor")),"Alto",IF(OR(AND(AB531="Muy Baja",AD531="Catastrófico"),AND(AB531="Baja",AD531="Catastrófico"),AND(AB531="Media",AD531="Catastrófico"),AND(AB531="Alta",AD531="Catastrófico"),AND(AB531="Muy Alta",AD531="Catastrófico")),"Extremo","")))),"")</f>
        <v/>
      </c>
      <c r="AG531" s="124"/>
      <c r="AH531" s="148"/>
      <c r="AI531" s="132"/>
      <c r="AJ531" s="132"/>
      <c r="AK531" s="132"/>
      <c r="AL531" s="132"/>
      <c r="AM531" s="132"/>
      <c r="AN531" s="132"/>
      <c r="AO531" s="257"/>
    </row>
    <row r="532" spans="1:41" hidden="1" x14ac:dyDescent="0.3">
      <c r="A532" s="297"/>
      <c r="B532" s="297"/>
      <c r="C532" s="245"/>
      <c r="D532" s="247"/>
      <c r="E532" s="249"/>
      <c r="F532" s="296"/>
      <c r="G532" s="257"/>
      <c r="H532" s="292"/>
      <c r="I532" s="257"/>
      <c r="J532" s="295"/>
      <c r="K532" s="261"/>
      <c r="L532" s="262"/>
      <c r="M532" s="263"/>
      <c r="N532" s="262">
        <f>IF(NOT(ISERROR(MATCH(M532,_xlfn.ANCHORARRAY(H540),0))),L542&amp;"Por favor no seleccionar los criterios de impacto",M532)</f>
        <v>0</v>
      </c>
      <c r="O532" s="261"/>
      <c r="P532" s="262"/>
      <c r="Q532" s="264"/>
      <c r="R532" s="119">
        <v>5</v>
      </c>
      <c r="S532" s="122"/>
      <c r="T532" s="123" t="str">
        <f t="shared" si="813"/>
        <v/>
      </c>
      <c r="U532" s="124"/>
      <c r="V532" s="124"/>
      <c r="W532" s="125" t="str">
        <f t="shared" si="812"/>
        <v/>
      </c>
      <c r="X532" s="124"/>
      <c r="Y532" s="124"/>
      <c r="Z532" s="124"/>
      <c r="AA532" s="126" t="str">
        <f t="shared" si="814"/>
        <v/>
      </c>
      <c r="AB532" s="127" t="str">
        <f t="shared" si="808"/>
        <v/>
      </c>
      <c r="AC532" s="125" t="str">
        <f t="shared" si="809"/>
        <v/>
      </c>
      <c r="AD532" s="127" t="str">
        <f t="shared" si="810"/>
        <v/>
      </c>
      <c r="AE532" s="125" t="str">
        <f t="shared" si="815"/>
        <v/>
      </c>
      <c r="AF532" s="128" t="str">
        <f t="shared" ref="AF532:AF533" si="816">IFERROR(IF(OR(AND(AB532="Muy Baja",AD532="Leve"),AND(AB532="Muy Baja",AD532="Menor"),AND(AB532="Baja",AD532="Leve")),"Bajo",IF(OR(AND(AB532="Muy baja",AD532="Moderado"),AND(AB532="Baja",AD532="Menor"),AND(AB532="Baja",AD532="Moderado"),AND(AB532="Media",AD532="Leve"),AND(AB532="Media",AD532="Menor"),AND(AB532="Media",AD532="Moderado"),AND(AB532="Alta",AD532="Leve"),AND(AB532="Alta",AD532="Menor")),"Moderado",IF(OR(AND(AB532="Muy Baja",AD532="Mayor"),AND(AB532="Baja",AD532="Mayor"),AND(AB532="Media",AD532="Mayor"),AND(AB532="Alta",AD532="Moderado"),AND(AB532="Alta",AD532="Mayor"),AND(AB532="Muy Alta",AD532="Leve"),AND(AB532="Muy Alta",AD532="Menor"),AND(AB532="Muy Alta",AD532="Moderado"),AND(AB532="Muy Alta",AD532="Mayor")),"Alto",IF(OR(AND(AB532="Muy Baja",AD532="Catastrófico"),AND(AB532="Baja",AD532="Catastrófico"),AND(AB532="Media",AD532="Catastrófico"),AND(AB532="Alta",AD532="Catastrófico"),AND(AB532="Muy Alta",AD532="Catastrófico")),"Extremo","")))),"")</f>
        <v/>
      </c>
      <c r="AG532" s="124"/>
      <c r="AH532" s="148"/>
      <c r="AI532" s="132"/>
      <c r="AJ532" s="132"/>
      <c r="AK532" s="132"/>
      <c r="AL532" s="132"/>
      <c r="AM532" s="132"/>
      <c r="AN532" s="132"/>
      <c r="AO532" s="257"/>
    </row>
    <row r="533" spans="1:41" hidden="1" x14ac:dyDescent="0.3">
      <c r="A533" s="297"/>
      <c r="B533" s="297"/>
      <c r="C533" s="246"/>
      <c r="D533" s="247"/>
      <c r="E533" s="250"/>
      <c r="F533" s="296"/>
      <c r="G533" s="257"/>
      <c r="H533" s="292"/>
      <c r="I533" s="257"/>
      <c r="J533" s="295"/>
      <c r="K533" s="261"/>
      <c r="L533" s="262"/>
      <c r="M533" s="263"/>
      <c r="N533" s="262">
        <f>IF(NOT(ISERROR(MATCH(M533,_xlfn.ANCHORARRAY(H541),0))),L543&amp;"Por favor no seleccionar los criterios de impacto",M533)</f>
        <v>0</v>
      </c>
      <c r="O533" s="261"/>
      <c r="P533" s="262"/>
      <c r="Q533" s="264"/>
      <c r="R533" s="119">
        <v>6</v>
      </c>
      <c r="S533" s="122"/>
      <c r="T533" s="123" t="str">
        <f t="shared" si="813"/>
        <v/>
      </c>
      <c r="U533" s="124"/>
      <c r="V533" s="124"/>
      <c r="W533" s="125" t="str">
        <f t="shared" si="812"/>
        <v/>
      </c>
      <c r="X533" s="124"/>
      <c r="Y533" s="124"/>
      <c r="Z533" s="124"/>
      <c r="AA533" s="126" t="str">
        <f t="shared" si="814"/>
        <v/>
      </c>
      <c r="AB533" s="127" t="str">
        <f t="shared" si="808"/>
        <v/>
      </c>
      <c r="AC533" s="125" t="str">
        <f t="shared" si="809"/>
        <v/>
      </c>
      <c r="AD533" s="127" t="str">
        <f t="shared" si="810"/>
        <v/>
      </c>
      <c r="AE533" s="125" t="str">
        <f t="shared" si="815"/>
        <v/>
      </c>
      <c r="AF533" s="128" t="str">
        <f t="shared" si="816"/>
        <v/>
      </c>
      <c r="AG533" s="124"/>
      <c r="AH533" s="148"/>
      <c r="AI533" s="132"/>
      <c r="AJ533" s="132"/>
      <c r="AK533" s="132"/>
      <c r="AL533" s="132"/>
      <c r="AM533" s="132"/>
      <c r="AN533" s="132"/>
      <c r="AO533" s="257"/>
    </row>
    <row r="534" spans="1:41" hidden="1" x14ac:dyDescent="0.3">
      <c r="A534" s="297"/>
      <c r="B534" s="297"/>
      <c r="C534" s="244">
        <v>118</v>
      </c>
      <c r="D534" s="247"/>
      <c r="E534" s="248"/>
      <c r="F534" s="296"/>
      <c r="G534" s="257"/>
      <c r="H534" s="292"/>
      <c r="I534" s="257"/>
      <c r="J534" s="295"/>
      <c r="K534" s="261" t="str">
        <f t="shared" ref="K534" si="817">IF(J534&lt;=0,"",IF(J534&lt;=2,"Muy Baja",IF(J534&lt;=24,"Baja",IF(J534&lt;=500,"Media",IF(J534&lt;=5000,"Alta","Muy Alta")))))</f>
        <v/>
      </c>
      <c r="L534" s="262" t="str">
        <f>IF(K534="","",IF(K534="Muy Baja",0.2,IF(K534="Baja",0.4,IF(K534="Media",0.6,IF(K534="Alta",0.8,IF(K534="Muy Alta",1,))))))</f>
        <v/>
      </c>
      <c r="M534" s="263"/>
      <c r="N534" s="262">
        <f>IF(NOT(ISERROR(MATCH(M534,'Tabla Impacto'!$B$221:$B$223,0))),'Tabla Impacto'!$F$223&amp;"Por favor no seleccionar los criterios de impacto(Afectación Económica o presupuestal y Pérdida Reputacional)",M534)</f>
        <v>0</v>
      </c>
      <c r="O534" s="261" t="str">
        <f>IF(OR(N534='Tabla Impacto'!$C$11,N534='Tabla Impacto'!$D$11),"Leve",IF(OR(N534='Tabla Impacto'!$C$12,N534='Tabla Impacto'!$D$12),"Menor",IF(OR(N534='Tabla Impacto'!$C$13,N534='Tabla Impacto'!$D$13),"Moderado",IF(OR(N534='Tabla Impacto'!$C$14,N534='Tabla Impacto'!$D$14),"Mayor",IF(OR(N534='Tabla Impacto'!$C$15,N534='Tabla Impacto'!$D$15),"Catastrófico","")))))</f>
        <v/>
      </c>
      <c r="P534" s="262" t="str">
        <f>IF(O534="","",IF(O534="Leve",0.2,IF(O534="Menor",0.4,IF(O534="Moderado",0.6,IF(O534="Mayor",0.8,IF(O534="Catastrófico",1,))))))</f>
        <v/>
      </c>
      <c r="Q534" s="264" t="str">
        <f>IF(OR(AND(K534="Muy Baja",O534="Leve"),AND(K534="Muy Baja",O534="Menor"),AND(K534="Baja",O534="Leve")),"Bajo",IF(OR(AND(K534="Muy baja",O534="Moderado"),AND(K534="Baja",O534="Menor"),AND(K534="Baja",O534="Moderado"),AND(K534="Media",O534="Leve"),AND(K534="Media",O534="Menor"),AND(K534="Media",O534="Moderado"),AND(K534="Alta",O534="Leve"),AND(K534="Alta",O534="Menor")),"Moderado",IF(OR(AND(K534="Muy Baja",O534="Mayor"),AND(K534="Baja",O534="Mayor"),AND(K534="Media",O534="Mayor"),AND(K534="Alta",O534="Moderado"),AND(K534="Alta",O534="Mayor"),AND(K534="Muy Alta",O534="Leve"),AND(K534="Muy Alta",O534="Menor"),AND(K534="Muy Alta",O534="Moderado"),AND(K534="Muy Alta",O534="Mayor")),"Alto",IF(OR(AND(K534="Muy Baja",O534="Catastrófico"),AND(K534="Baja",O534="Catastrófico"),AND(K534="Media",O534="Catastrófico"),AND(K534="Alta",O534="Catastrófico"),AND(K534="Muy Alta",O534="Catastrófico")),"Extremo",""))))</f>
        <v/>
      </c>
      <c r="R534" s="119">
        <v>1</v>
      </c>
      <c r="S534" s="122"/>
      <c r="T534" s="123" t="str">
        <f>IF(OR(U534="Preventivo",U534="Detectivo"),"Probabilidad",IF(U534="Correctivo","Impacto",""))</f>
        <v/>
      </c>
      <c r="U534" s="124"/>
      <c r="V534" s="124"/>
      <c r="W534" s="125" t="str">
        <f>IF(AND(U534="Preventivo",V534="Automático"),"50%",IF(AND(U534="Preventivo",V534="Manual"),"40%",IF(AND(U534="Detectivo",V534="Automático"),"40%",IF(AND(U534="Detectivo",V534="Manual"),"30%",IF(AND(U534="Correctivo",V534="Automático"),"35%",IF(AND(U534="Correctivo",V534="Manual"),"25%",""))))))</f>
        <v/>
      </c>
      <c r="X534" s="124"/>
      <c r="Y534" s="124"/>
      <c r="Z534" s="124"/>
      <c r="AA534" s="126" t="str">
        <f>IFERROR(IF(T534="Probabilidad",(L534-(+L534*W534)),IF(T534="Impacto",L534,"")),"")</f>
        <v/>
      </c>
      <c r="AB534" s="127" t="str">
        <f>IFERROR(IF(AA534="","",IF(AA534&lt;=0.2,"Muy Baja",IF(AA534&lt;=0.4,"Baja",IF(AA534&lt;=0.6,"Media",IF(AA534&lt;=0.8,"Alta","Muy Alta"))))),"")</f>
        <v/>
      </c>
      <c r="AC534" s="125" t="str">
        <f>+AA534</f>
        <v/>
      </c>
      <c r="AD534" s="127" t="str">
        <f>IFERROR(IF(AE534="","",IF(AE534&lt;=0.2,"Leve",IF(AE534&lt;=0.4,"Menor",IF(AE534&lt;=0.6,"Moderado",IF(AE534&lt;=0.8,"Mayor","Catastrófico"))))),"")</f>
        <v/>
      </c>
      <c r="AE534" s="125" t="str">
        <f>IFERROR(IF(T534="Impacto",(P534-(+P534*W534)),IF(T534="Probabilidad",P534,"")),"")</f>
        <v/>
      </c>
      <c r="AF534" s="128" t="str">
        <f>IFERROR(IF(OR(AND(AB534="Muy Baja",AD534="Leve"),AND(AB534="Muy Baja",AD534="Menor"),AND(AB534="Baja",AD534="Leve")),"Bajo",IF(OR(AND(AB534="Muy baja",AD534="Moderado"),AND(AB534="Baja",AD534="Menor"),AND(AB534="Baja",AD534="Moderado"),AND(AB534="Media",AD534="Leve"),AND(AB534="Media",AD534="Menor"),AND(AB534="Media",AD534="Moderado"),AND(AB534="Alta",AD534="Leve"),AND(AB534="Alta",AD534="Menor")),"Moderado",IF(OR(AND(AB534="Muy Baja",AD534="Mayor"),AND(AB534="Baja",AD534="Mayor"),AND(AB534="Media",AD534="Mayor"),AND(AB534="Alta",AD534="Moderado"),AND(AB534="Alta",AD534="Mayor"),AND(AB534="Muy Alta",AD534="Leve"),AND(AB534="Muy Alta",AD534="Menor"),AND(AB534="Muy Alta",AD534="Moderado"),AND(AB534="Muy Alta",AD534="Mayor")),"Alto",IF(OR(AND(AB534="Muy Baja",AD534="Catastrófico"),AND(AB534="Baja",AD534="Catastrófico"),AND(AB534="Media",AD534="Catastrófico"),AND(AB534="Alta",AD534="Catastrófico"),AND(AB534="Muy Alta",AD534="Catastrófico")),"Extremo","")))),"")</f>
        <v/>
      </c>
      <c r="AG534" s="124"/>
      <c r="AH534" s="148"/>
      <c r="AI534" s="132"/>
      <c r="AJ534" s="132"/>
      <c r="AK534" s="132"/>
      <c r="AL534" s="132"/>
      <c r="AM534" s="132"/>
      <c r="AN534" s="132"/>
      <c r="AO534" s="257"/>
    </row>
    <row r="535" spans="1:41" hidden="1" x14ac:dyDescent="0.3">
      <c r="A535" s="297"/>
      <c r="B535" s="297"/>
      <c r="C535" s="245"/>
      <c r="D535" s="247"/>
      <c r="E535" s="249"/>
      <c r="F535" s="296"/>
      <c r="G535" s="257"/>
      <c r="H535" s="292"/>
      <c r="I535" s="257"/>
      <c r="J535" s="295"/>
      <c r="K535" s="261"/>
      <c r="L535" s="262"/>
      <c r="M535" s="263"/>
      <c r="N535" s="262">
        <f>IF(NOT(ISERROR(MATCH(M535,_xlfn.ANCHORARRAY(H543),0))),L545&amp;"Por favor no seleccionar los criterios de impacto",M535)</f>
        <v>0</v>
      </c>
      <c r="O535" s="261"/>
      <c r="P535" s="262"/>
      <c r="Q535" s="264"/>
      <c r="R535" s="119">
        <v>2</v>
      </c>
      <c r="S535" s="122"/>
      <c r="T535" s="123" t="str">
        <f>IF(OR(U535="Preventivo",U535="Detectivo"),"Probabilidad",IF(U535="Correctivo","Impacto",""))</f>
        <v/>
      </c>
      <c r="U535" s="124"/>
      <c r="V535" s="124"/>
      <c r="W535" s="125" t="str">
        <f>IF(AND(U535="Preventivo",V535="Automático"),"50%",IF(AND(U535="Preventivo",V535="Manual"),"40%",IF(AND(U535="Detectivo",V535="Automático"),"40%",IF(AND(U535="Detectivo",V535="Manual"),"30%",IF(AND(U535="Correctivo",V535="Automático"),"35%",IF(AND(U535="Correctivo",V535="Manual"),"25%",""))))))</f>
        <v/>
      </c>
      <c r="X535" s="124"/>
      <c r="Y535" s="124"/>
      <c r="Z535" s="124"/>
      <c r="AA535" s="126" t="str">
        <f>IFERROR(IF(AND(T534="Probabilidad",T535="Probabilidad"),(AC534-(+AC534*W535)),IF(T535="Probabilidad",(L534-(+L534*W535)),IF(T535="Impacto",AC534,""))),"")</f>
        <v/>
      </c>
      <c r="AB535" s="127" t="str">
        <f t="shared" ref="AB535:AB539" si="818">IFERROR(IF(AA535="","",IF(AA535&lt;=0.2,"Muy Baja",IF(AA535&lt;=0.4,"Baja",IF(AA535&lt;=0.6,"Media",IF(AA535&lt;=0.8,"Alta","Muy Alta"))))),"")</f>
        <v/>
      </c>
      <c r="AC535" s="125" t="str">
        <f t="shared" ref="AC535:AC539" si="819">+AA535</f>
        <v/>
      </c>
      <c r="AD535" s="127" t="str">
        <f t="shared" ref="AD535:AD539" si="820">IFERROR(IF(AE535="","",IF(AE535&lt;=0.2,"Leve",IF(AE535&lt;=0.4,"Menor",IF(AE535&lt;=0.6,"Moderado",IF(AE535&lt;=0.8,"Mayor","Catastrófico"))))),"")</f>
        <v/>
      </c>
      <c r="AE535" s="125" t="str">
        <f>IFERROR(IF(AND(T534="Impacto",T535="Impacto"),(AE528-(+AE528*W535)),IF(T535="Impacto",($P$72-(+$P$72*W535)),IF(T535="Probabilidad",AE528,""))),"")</f>
        <v/>
      </c>
      <c r="AF535" s="128" t="str">
        <f t="shared" ref="AF535:AF536" si="821">IFERROR(IF(OR(AND(AB535="Muy Baja",AD535="Leve"),AND(AB535="Muy Baja",AD535="Menor"),AND(AB535="Baja",AD535="Leve")),"Bajo",IF(OR(AND(AB535="Muy baja",AD535="Moderado"),AND(AB535="Baja",AD535="Menor"),AND(AB535="Baja",AD535="Moderado"),AND(AB535="Media",AD535="Leve"),AND(AB535="Media",AD535="Menor"),AND(AB535="Media",AD535="Moderado"),AND(AB535="Alta",AD535="Leve"),AND(AB535="Alta",AD535="Menor")),"Moderado",IF(OR(AND(AB535="Muy Baja",AD535="Mayor"),AND(AB535="Baja",AD535="Mayor"),AND(AB535="Media",AD535="Mayor"),AND(AB535="Alta",AD535="Moderado"),AND(AB535="Alta",AD535="Mayor"),AND(AB535="Muy Alta",AD535="Leve"),AND(AB535="Muy Alta",AD535="Menor"),AND(AB535="Muy Alta",AD535="Moderado"),AND(AB535="Muy Alta",AD535="Mayor")),"Alto",IF(OR(AND(AB535="Muy Baja",AD535="Catastrófico"),AND(AB535="Baja",AD535="Catastrófico"),AND(AB535="Media",AD535="Catastrófico"),AND(AB535="Alta",AD535="Catastrófico"),AND(AB535="Muy Alta",AD535="Catastrófico")),"Extremo","")))),"")</f>
        <v/>
      </c>
      <c r="AG535" s="124"/>
      <c r="AH535" s="148"/>
      <c r="AI535" s="132"/>
      <c r="AJ535" s="132"/>
      <c r="AK535" s="132"/>
      <c r="AL535" s="132"/>
      <c r="AM535" s="132"/>
      <c r="AN535" s="132"/>
      <c r="AO535" s="257"/>
    </row>
    <row r="536" spans="1:41" hidden="1" x14ac:dyDescent="0.3">
      <c r="A536" s="297"/>
      <c r="B536" s="297"/>
      <c r="C536" s="245"/>
      <c r="D536" s="247"/>
      <c r="E536" s="249"/>
      <c r="F536" s="296"/>
      <c r="G536" s="257"/>
      <c r="H536" s="292"/>
      <c r="I536" s="257"/>
      <c r="J536" s="295"/>
      <c r="K536" s="261"/>
      <c r="L536" s="262"/>
      <c r="M536" s="263"/>
      <c r="N536" s="262">
        <f>IF(NOT(ISERROR(MATCH(M536,_xlfn.ANCHORARRAY(H544),0))),L546&amp;"Por favor no seleccionar los criterios de impacto",M536)</f>
        <v>0</v>
      </c>
      <c r="O536" s="261"/>
      <c r="P536" s="262"/>
      <c r="Q536" s="264"/>
      <c r="R536" s="119">
        <v>3</v>
      </c>
      <c r="S536" s="130"/>
      <c r="T536" s="123" t="str">
        <f>IF(OR(U536="Preventivo",U536="Detectivo"),"Probabilidad",IF(U536="Correctivo","Impacto",""))</f>
        <v/>
      </c>
      <c r="U536" s="124"/>
      <c r="V536" s="124"/>
      <c r="W536" s="125" t="str">
        <f t="shared" ref="W536:W539" si="822">IF(AND(U536="Preventivo",V536="Automático"),"50%",IF(AND(U536="Preventivo",V536="Manual"),"40%",IF(AND(U536="Detectivo",V536="Automático"),"40%",IF(AND(U536="Detectivo",V536="Manual"),"30%",IF(AND(U536="Correctivo",V536="Automático"),"35%",IF(AND(U536="Correctivo",V536="Manual"),"25%",""))))))</f>
        <v/>
      </c>
      <c r="X536" s="124"/>
      <c r="Y536" s="124"/>
      <c r="Z536" s="124"/>
      <c r="AA536" s="126" t="str">
        <f>IFERROR(IF(AND(T535="Probabilidad",T536="Probabilidad"),(AC535-(+AC535*W536)),IF(AND(T535="Impacto",T536="Probabilidad"),(AC534-(+AC534*W536)),IF(T536="Impacto",AC535,""))),"")</f>
        <v/>
      </c>
      <c r="AB536" s="127" t="str">
        <f t="shared" si="818"/>
        <v/>
      </c>
      <c r="AC536" s="125" t="str">
        <f t="shared" si="819"/>
        <v/>
      </c>
      <c r="AD536" s="127" t="str">
        <f t="shared" si="820"/>
        <v/>
      </c>
      <c r="AE536" s="125" t="str">
        <f>IFERROR(IF(AND(T535="Impacto",T536="Impacto"),(AE535-(+AE535*W536)),IF(AND(T535="Probabilidad",T536="Impacto"),(AE534-(+AE534*W536)),IF(T536="Probabilidad",AE535,""))),"")</f>
        <v/>
      </c>
      <c r="AF536" s="128" t="str">
        <f t="shared" si="821"/>
        <v/>
      </c>
      <c r="AG536" s="124"/>
      <c r="AH536" s="148"/>
      <c r="AI536" s="132"/>
      <c r="AJ536" s="132"/>
      <c r="AK536" s="132"/>
      <c r="AL536" s="132"/>
      <c r="AM536" s="132"/>
      <c r="AN536" s="132"/>
      <c r="AO536" s="257"/>
    </row>
    <row r="537" spans="1:41" hidden="1" x14ac:dyDescent="0.3">
      <c r="A537" s="297"/>
      <c r="B537" s="297"/>
      <c r="C537" s="245"/>
      <c r="D537" s="247"/>
      <c r="E537" s="249"/>
      <c r="F537" s="296"/>
      <c r="G537" s="257"/>
      <c r="H537" s="292"/>
      <c r="I537" s="257"/>
      <c r="J537" s="295"/>
      <c r="K537" s="261"/>
      <c r="L537" s="262"/>
      <c r="M537" s="263"/>
      <c r="N537" s="262">
        <f>IF(NOT(ISERROR(MATCH(M537,_xlfn.ANCHORARRAY(H545),0))),L547&amp;"Por favor no seleccionar los criterios de impacto",M537)</f>
        <v>0</v>
      </c>
      <c r="O537" s="261"/>
      <c r="P537" s="262"/>
      <c r="Q537" s="264"/>
      <c r="R537" s="119">
        <v>4</v>
      </c>
      <c r="S537" s="122"/>
      <c r="T537" s="123" t="str">
        <f t="shared" ref="T537:T539" si="823">IF(OR(U537="Preventivo",U537="Detectivo"),"Probabilidad",IF(U537="Correctivo","Impacto",""))</f>
        <v/>
      </c>
      <c r="U537" s="124"/>
      <c r="V537" s="124"/>
      <c r="W537" s="125" t="str">
        <f t="shared" si="822"/>
        <v/>
      </c>
      <c r="X537" s="124"/>
      <c r="Y537" s="124"/>
      <c r="Z537" s="124"/>
      <c r="AA537" s="126" t="str">
        <f t="shared" ref="AA537:AA539" si="824">IFERROR(IF(AND(T536="Probabilidad",T537="Probabilidad"),(AC536-(+AC536*W537)),IF(AND(T536="Impacto",T537="Probabilidad"),(AC535-(+AC535*W537)),IF(T537="Impacto",AC536,""))),"")</f>
        <v/>
      </c>
      <c r="AB537" s="127" t="str">
        <f t="shared" si="818"/>
        <v/>
      </c>
      <c r="AC537" s="125" t="str">
        <f t="shared" si="819"/>
        <v/>
      </c>
      <c r="AD537" s="127" t="str">
        <f t="shared" si="820"/>
        <v/>
      </c>
      <c r="AE537" s="125" t="str">
        <f t="shared" ref="AE537:AE539" si="825">IFERROR(IF(AND(T536="Impacto",T537="Impacto"),(AE536-(+AE536*W537)),IF(AND(T536="Probabilidad",T537="Impacto"),(AE535-(+AE535*W537)),IF(T537="Probabilidad",AE536,""))),"")</f>
        <v/>
      </c>
      <c r="AF537" s="128" t="str">
        <f>IFERROR(IF(OR(AND(AB537="Muy Baja",AD537="Leve"),AND(AB537="Muy Baja",AD537="Menor"),AND(AB537="Baja",AD537="Leve")),"Bajo",IF(OR(AND(AB537="Muy baja",AD537="Moderado"),AND(AB537="Baja",AD537="Menor"),AND(AB537="Baja",AD537="Moderado"),AND(AB537="Media",AD537="Leve"),AND(AB537="Media",AD537="Menor"),AND(AB537="Media",AD537="Moderado"),AND(AB537="Alta",AD537="Leve"),AND(AB537="Alta",AD537="Menor")),"Moderado",IF(OR(AND(AB537="Muy Baja",AD537="Mayor"),AND(AB537="Baja",AD537="Mayor"),AND(AB537="Media",AD537="Mayor"),AND(AB537="Alta",AD537="Moderado"),AND(AB537="Alta",AD537="Mayor"),AND(AB537="Muy Alta",AD537="Leve"),AND(AB537="Muy Alta",AD537="Menor"),AND(AB537="Muy Alta",AD537="Moderado"),AND(AB537="Muy Alta",AD537="Mayor")),"Alto",IF(OR(AND(AB537="Muy Baja",AD537="Catastrófico"),AND(AB537="Baja",AD537="Catastrófico"),AND(AB537="Media",AD537="Catastrófico"),AND(AB537="Alta",AD537="Catastrófico"),AND(AB537="Muy Alta",AD537="Catastrófico")),"Extremo","")))),"")</f>
        <v/>
      </c>
      <c r="AG537" s="124"/>
      <c r="AH537" s="148"/>
      <c r="AI537" s="132"/>
      <c r="AJ537" s="132"/>
      <c r="AK537" s="132"/>
      <c r="AL537" s="132"/>
      <c r="AM537" s="132"/>
      <c r="AN537" s="132"/>
      <c r="AO537" s="257"/>
    </row>
    <row r="538" spans="1:41" hidden="1" x14ac:dyDescent="0.3">
      <c r="A538" s="297"/>
      <c r="B538" s="297"/>
      <c r="C538" s="245"/>
      <c r="D538" s="247"/>
      <c r="E538" s="249"/>
      <c r="F538" s="296"/>
      <c r="G538" s="257"/>
      <c r="H538" s="292"/>
      <c r="I538" s="257"/>
      <c r="J538" s="295"/>
      <c r="K538" s="261"/>
      <c r="L538" s="262"/>
      <c r="M538" s="263"/>
      <c r="N538" s="262">
        <f>IF(NOT(ISERROR(MATCH(M538,_xlfn.ANCHORARRAY(H546),0))),L548&amp;"Por favor no seleccionar los criterios de impacto",M538)</f>
        <v>0</v>
      </c>
      <c r="O538" s="261"/>
      <c r="P538" s="262"/>
      <c r="Q538" s="264"/>
      <c r="R538" s="119">
        <v>5</v>
      </c>
      <c r="S538" s="122"/>
      <c r="T538" s="123" t="str">
        <f t="shared" si="823"/>
        <v/>
      </c>
      <c r="U538" s="124"/>
      <c r="V538" s="124"/>
      <c r="W538" s="125" t="str">
        <f t="shared" si="822"/>
        <v/>
      </c>
      <c r="X538" s="124"/>
      <c r="Y538" s="124"/>
      <c r="Z538" s="124"/>
      <c r="AA538" s="126" t="str">
        <f t="shared" si="824"/>
        <v/>
      </c>
      <c r="AB538" s="127" t="str">
        <f t="shared" si="818"/>
        <v/>
      </c>
      <c r="AC538" s="125" t="str">
        <f t="shared" si="819"/>
        <v/>
      </c>
      <c r="AD538" s="127" t="str">
        <f t="shared" si="820"/>
        <v/>
      </c>
      <c r="AE538" s="125" t="str">
        <f t="shared" si="825"/>
        <v/>
      </c>
      <c r="AF538" s="128" t="str">
        <f t="shared" ref="AF538:AF539" si="826">IFERROR(IF(OR(AND(AB538="Muy Baja",AD538="Leve"),AND(AB538="Muy Baja",AD538="Menor"),AND(AB538="Baja",AD538="Leve")),"Bajo",IF(OR(AND(AB538="Muy baja",AD538="Moderado"),AND(AB538="Baja",AD538="Menor"),AND(AB538="Baja",AD538="Moderado"),AND(AB538="Media",AD538="Leve"),AND(AB538="Media",AD538="Menor"),AND(AB538="Media",AD538="Moderado"),AND(AB538="Alta",AD538="Leve"),AND(AB538="Alta",AD538="Menor")),"Moderado",IF(OR(AND(AB538="Muy Baja",AD538="Mayor"),AND(AB538="Baja",AD538="Mayor"),AND(AB538="Media",AD538="Mayor"),AND(AB538="Alta",AD538="Moderado"),AND(AB538="Alta",AD538="Mayor"),AND(AB538="Muy Alta",AD538="Leve"),AND(AB538="Muy Alta",AD538="Menor"),AND(AB538="Muy Alta",AD538="Moderado"),AND(AB538="Muy Alta",AD538="Mayor")),"Alto",IF(OR(AND(AB538="Muy Baja",AD538="Catastrófico"),AND(AB538="Baja",AD538="Catastrófico"),AND(AB538="Media",AD538="Catastrófico"),AND(AB538="Alta",AD538="Catastrófico"),AND(AB538="Muy Alta",AD538="Catastrófico")),"Extremo","")))),"")</f>
        <v/>
      </c>
      <c r="AG538" s="124"/>
      <c r="AH538" s="148"/>
      <c r="AI538" s="132"/>
      <c r="AJ538" s="132"/>
      <c r="AK538" s="132"/>
      <c r="AL538" s="132"/>
      <c r="AM538" s="132"/>
      <c r="AN538" s="132"/>
      <c r="AO538" s="257"/>
    </row>
    <row r="539" spans="1:41" hidden="1" x14ac:dyDescent="0.3">
      <c r="A539" s="297"/>
      <c r="B539" s="297"/>
      <c r="C539" s="246"/>
      <c r="D539" s="247"/>
      <c r="E539" s="250"/>
      <c r="F539" s="296"/>
      <c r="G539" s="257"/>
      <c r="H539" s="292"/>
      <c r="I539" s="257"/>
      <c r="J539" s="295"/>
      <c r="K539" s="261"/>
      <c r="L539" s="262"/>
      <c r="M539" s="263"/>
      <c r="N539" s="262">
        <f>IF(NOT(ISERROR(MATCH(M539,_xlfn.ANCHORARRAY(H547),0))),L549&amp;"Por favor no seleccionar los criterios de impacto",M539)</f>
        <v>0</v>
      </c>
      <c r="O539" s="261"/>
      <c r="P539" s="262"/>
      <c r="Q539" s="264"/>
      <c r="R539" s="119">
        <v>6</v>
      </c>
      <c r="S539" s="122"/>
      <c r="T539" s="123" t="str">
        <f t="shared" si="823"/>
        <v/>
      </c>
      <c r="U539" s="124"/>
      <c r="V539" s="124"/>
      <c r="W539" s="125" t="str">
        <f t="shared" si="822"/>
        <v/>
      </c>
      <c r="X539" s="124"/>
      <c r="Y539" s="124"/>
      <c r="Z539" s="124"/>
      <c r="AA539" s="126" t="str">
        <f t="shared" si="824"/>
        <v/>
      </c>
      <c r="AB539" s="127" t="str">
        <f t="shared" si="818"/>
        <v/>
      </c>
      <c r="AC539" s="125" t="str">
        <f t="shared" si="819"/>
        <v/>
      </c>
      <c r="AD539" s="127" t="str">
        <f t="shared" si="820"/>
        <v/>
      </c>
      <c r="AE539" s="125" t="str">
        <f t="shared" si="825"/>
        <v/>
      </c>
      <c r="AF539" s="128" t="str">
        <f t="shared" si="826"/>
        <v/>
      </c>
      <c r="AG539" s="124"/>
      <c r="AH539" s="148"/>
      <c r="AI539" s="132"/>
      <c r="AJ539" s="132"/>
      <c r="AK539" s="132"/>
      <c r="AL539" s="132"/>
      <c r="AM539" s="132"/>
      <c r="AN539" s="132"/>
      <c r="AO539" s="257"/>
    </row>
    <row r="540" spans="1:41" hidden="1" x14ac:dyDescent="0.3">
      <c r="A540" s="297"/>
      <c r="B540" s="297"/>
      <c r="C540" s="244">
        <v>119</v>
      </c>
      <c r="D540" s="247"/>
      <c r="E540" s="248"/>
      <c r="F540" s="296"/>
      <c r="G540" s="257"/>
      <c r="H540" s="292"/>
      <c r="I540" s="257"/>
      <c r="J540" s="295"/>
      <c r="K540" s="261" t="str">
        <f t="shared" ref="K540" si="827">IF(J540&lt;=0,"",IF(J540&lt;=2,"Muy Baja",IF(J540&lt;=24,"Baja",IF(J540&lt;=500,"Media",IF(J540&lt;=5000,"Alta","Muy Alta")))))</f>
        <v/>
      </c>
      <c r="L540" s="262" t="str">
        <f>IF(K540="","",IF(K540="Muy Baja",0.2,IF(K540="Baja",0.4,IF(K540="Media",0.6,IF(K540="Alta",0.8,IF(K540="Muy Alta",1,))))))</f>
        <v/>
      </c>
      <c r="M540" s="263"/>
      <c r="N540" s="262">
        <f>IF(NOT(ISERROR(MATCH(M540,'Tabla Impacto'!$B$221:$B$223,0))),'Tabla Impacto'!$F$223&amp;"Por favor no seleccionar los criterios de impacto(Afectación Económica o presupuestal y Pérdida Reputacional)",M540)</f>
        <v>0</v>
      </c>
      <c r="O540" s="261" t="str">
        <f>IF(OR(N540='Tabla Impacto'!$C$11,N540='Tabla Impacto'!$D$11),"Leve",IF(OR(N540='Tabla Impacto'!$C$12,N540='Tabla Impacto'!$D$12),"Menor",IF(OR(N540='Tabla Impacto'!$C$13,N540='Tabla Impacto'!$D$13),"Moderado",IF(OR(N540='Tabla Impacto'!$C$14,N540='Tabla Impacto'!$D$14),"Mayor",IF(OR(N540='Tabla Impacto'!$C$15,N540='Tabla Impacto'!$D$15),"Catastrófico","")))))</f>
        <v/>
      </c>
      <c r="P540" s="262" t="str">
        <f>IF(O540="","",IF(O540="Leve",0.2,IF(O540="Menor",0.4,IF(O540="Moderado",0.6,IF(O540="Mayor",0.8,IF(O540="Catastrófico",1,))))))</f>
        <v/>
      </c>
      <c r="Q540" s="264" t="str">
        <f>IF(OR(AND(K540="Muy Baja",O540="Leve"),AND(K540="Muy Baja",O540="Menor"),AND(K540="Baja",O540="Leve")),"Bajo",IF(OR(AND(K540="Muy baja",O540="Moderado"),AND(K540="Baja",O540="Menor"),AND(K540="Baja",O540="Moderado"),AND(K540="Media",O540="Leve"),AND(K540="Media",O540="Menor"),AND(K540="Media",O540="Moderado"),AND(K540="Alta",O540="Leve"),AND(K540="Alta",O540="Menor")),"Moderado",IF(OR(AND(K540="Muy Baja",O540="Mayor"),AND(K540="Baja",O540="Mayor"),AND(K540="Media",O540="Mayor"),AND(K540="Alta",O540="Moderado"),AND(K540="Alta",O540="Mayor"),AND(K540="Muy Alta",O540="Leve"),AND(K540="Muy Alta",O540="Menor"),AND(K540="Muy Alta",O540="Moderado"),AND(K540="Muy Alta",O540="Mayor")),"Alto",IF(OR(AND(K540="Muy Baja",O540="Catastrófico"),AND(K540="Baja",O540="Catastrófico"),AND(K540="Media",O540="Catastrófico"),AND(K540="Alta",O540="Catastrófico"),AND(K540="Muy Alta",O540="Catastrófico")),"Extremo",""))))</f>
        <v/>
      </c>
      <c r="R540" s="119">
        <v>1</v>
      </c>
      <c r="S540" s="122"/>
      <c r="T540" s="123" t="str">
        <f>IF(OR(U540="Preventivo",U540="Detectivo"),"Probabilidad",IF(U540="Correctivo","Impacto",""))</f>
        <v/>
      </c>
      <c r="U540" s="124"/>
      <c r="V540" s="124"/>
      <c r="W540" s="125" t="str">
        <f>IF(AND(U540="Preventivo",V540="Automático"),"50%",IF(AND(U540="Preventivo",V540="Manual"),"40%",IF(AND(U540="Detectivo",V540="Automático"),"40%",IF(AND(U540="Detectivo",V540="Manual"),"30%",IF(AND(U540="Correctivo",V540="Automático"),"35%",IF(AND(U540="Correctivo",V540="Manual"),"25%",""))))))</f>
        <v/>
      </c>
      <c r="X540" s="124"/>
      <c r="Y540" s="124"/>
      <c r="Z540" s="124"/>
      <c r="AA540" s="126" t="str">
        <f>IFERROR(IF(T540="Probabilidad",(L540-(+L540*W540)),IF(T540="Impacto",L540,"")),"")</f>
        <v/>
      </c>
      <c r="AB540" s="127" t="str">
        <f>IFERROR(IF(AA540="","",IF(AA540&lt;=0.2,"Muy Baja",IF(AA540&lt;=0.4,"Baja",IF(AA540&lt;=0.6,"Media",IF(AA540&lt;=0.8,"Alta","Muy Alta"))))),"")</f>
        <v/>
      </c>
      <c r="AC540" s="125" t="str">
        <f>+AA540</f>
        <v/>
      </c>
      <c r="AD540" s="127" t="str">
        <f>IFERROR(IF(AE540="","",IF(AE540&lt;=0.2,"Leve",IF(AE540&lt;=0.4,"Menor",IF(AE540&lt;=0.6,"Moderado",IF(AE540&lt;=0.8,"Mayor","Catastrófico"))))),"")</f>
        <v/>
      </c>
      <c r="AE540" s="125" t="str">
        <f>IFERROR(IF(T540="Impacto",(P540-(+P540*W540)),IF(T540="Probabilidad",P540,"")),"")</f>
        <v/>
      </c>
      <c r="AF540" s="128" t="str">
        <f>IFERROR(IF(OR(AND(AB540="Muy Baja",AD540="Leve"),AND(AB540="Muy Baja",AD540="Menor"),AND(AB540="Baja",AD540="Leve")),"Bajo",IF(OR(AND(AB540="Muy baja",AD540="Moderado"),AND(AB540="Baja",AD540="Menor"),AND(AB540="Baja",AD540="Moderado"),AND(AB540="Media",AD540="Leve"),AND(AB540="Media",AD540="Menor"),AND(AB540="Media",AD540="Moderado"),AND(AB540="Alta",AD540="Leve"),AND(AB540="Alta",AD540="Menor")),"Moderado",IF(OR(AND(AB540="Muy Baja",AD540="Mayor"),AND(AB540="Baja",AD540="Mayor"),AND(AB540="Media",AD540="Mayor"),AND(AB540="Alta",AD540="Moderado"),AND(AB540="Alta",AD540="Mayor"),AND(AB540="Muy Alta",AD540="Leve"),AND(AB540="Muy Alta",AD540="Menor"),AND(AB540="Muy Alta",AD540="Moderado"),AND(AB540="Muy Alta",AD540="Mayor")),"Alto",IF(OR(AND(AB540="Muy Baja",AD540="Catastrófico"),AND(AB540="Baja",AD540="Catastrófico"),AND(AB540="Media",AD540="Catastrófico"),AND(AB540="Alta",AD540="Catastrófico"),AND(AB540="Muy Alta",AD540="Catastrófico")),"Extremo","")))),"")</f>
        <v/>
      </c>
      <c r="AG540" s="124"/>
      <c r="AH540" s="148"/>
      <c r="AI540" s="132"/>
      <c r="AJ540" s="132"/>
      <c r="AK540" s="132"/>
      <c r="AL540" s="132"/>
      <c r="AM540" s="132"/>
      <c r="AN540" s="132"/>
      <c r="AO540" s="257"/>
    </row>
    <row r="541" spans="1:41" hidden="1" x14ac:dyDescent="0.3">
      <c r="A541" s="297"/>
      <c r="B541" s="297"/>
      <c r="C541" s="245"/>
      <c r="D541" s="247"/>
      <c r="E541" s="249"/>
      <c r="F541" s="296"/>
      <c r="G541" s="257"/>
      <c r="H541" s="292"/>
      <c r="I541" s="257"/>
      <c r="J541" s="295"/>
      <c r="K541" s="261"/>
      <c r="L541" s="262"/>
      <c r="M541" s="263"/>
      <c r="N541" s="262">
        <f>IF(NOT(ISERROR(MATCH(M541,_xlfn.ANCHORARRAY(H549),0))),L551&amp;"Por favor no seleccionar los criterios de impacto",M541)</f>
        <v>0</v>
      </c>
      <c r="O541" s="261"/>
      <c r="P541" s="262"/>
      <c r="Q541" s="264"/>
      <c r="R541" s="119">
        <v>2</v>
      </c>
      <c r="S541" s="122"/>
      <c r="T541" s="123" t="str">
        <f>IF(OR(U541="Preventivo",U541="Detectivo"),"Probabilidad",IF(U541="Correctivo","Impacto",""))</f>
        <v/>
      </c>
      <c r="U541" s="124"/>
      <c r="V541" s="124"/>
      <c r="W541" s="125" t="str">
        <f>IF(AND(U541="Preventivo",V541="Automático"),"50%",IF(AND(U541="Preventivo",V541="Manual"),"40%",IF(AND(U541="Detectivo",V541="Automático"),"40%",IF(AND(U541="Detectivo",V541="Manual"),"30%",IF(AND(U541="Correctivo",V541="Automático"),"35%",IF(AND(U541="Correctivo",V541="Manual"),"25%",""))))))</f>
        <v/>
      </c>
      <c r="X541" s="124"/>
      <c r="Y541" s="124"/>
      <c r="Z541" s="124"/>
      <c r="AA541" s="126" t="str">
        <f>IFERROR(IF(AND(T540="Probabilidad",T541="Probabilidad"),(AC540-(+AC540*W541)),IF(T541="Probabilidad",(L540-(+L540*W541)),IF(T541="Impacto",AC540,""))),"")</f>
        <v/>
      </c>
      <c r="AB541" s="127" t="str">
        <f t="shared" ref="AB541:AB545" si="828">IFERROR(IF(AA541="","",IF(AA541&lt;=0.2,"Muy Baja",IF(AA541&lt;=0.4,"Baja",IF(AA541&lt;=0.6,"Media",IF(AA541&lt;=0.8,"Alta","Muy Alta"))))),"")</f>
        <v/>
      </c>
      <c r="AC541" s="125" t="str">
        <f t="shared" ref="AC541:AC545" si="829">+AA541</f>
        <v/>
      </c>
      <c r="AD541" s="127" t="str">
        <f t="shared" ref="AD541:AD545" si="830">IFERROR(IF(AE541="","",IF(AE541&lt;=0.2,"Leve",IF(AE541&lt;=0.4,"Menor",IF(AE541&lt;=0.6,"Moderado",IF(AE541&lt;=0.8,"Mayor","Catastrófico"))))),"")</f>
        <v/>
      </c>
      <c r="AE541" s="125" t="str">
        <f>IFERROR(IF(AND(T540="Impacto",T541="Impacto"),(AE534-(+AE534*W541)),IF(T541="Impacto",($P$72-(+$P$72*W541)),IF(T541="Probabilidad",AE534,""))),"")</f>
        <v/>
      </c>
      <c r="AF541" s="128" t="str">
        <f t="shared" ref="AF541:AF542" si="831">IFERROR(IF(OR(AND(AB541="Muy Baja",AD541="Leve"),AND(AB541="Muy Baja",AD541="Menor"),AND(AB541="Baja",AD541="Leve")),"Bajo",IF(OR(AND(AB541="Muy baja",AD541="Moderado"),AND(AB541="Baja",AD541="Menor"),AND(AB541="Baja",AD541="Moderado"),AND(AB541="Media",AD541="Leve"),AND(AB541="Media",AD541="Menor"),AND(AB541="Media",AD541="Moderado"),AND(AB541="Alta",AD541="Leve"),AND(AB541="Alta",AD541="Menor")),"Moderado",IF(OR(AND(AB541="Muy Baja",AD541="Mayor"),AND(AB541="Baja",AD541="Mayor"),AND(AB541="Media",AD541="Mayor"),AND(AB541="Alta",AD541="Moderado"),AND(AB541="Alta",AD541="Mayor"),AND(AB541="Muy Alta",AD541="Leve"),AND(AB541="Muy Alta",AD541="Menor"),AND(AB541="Muy Alta",AD541="Moderado"),AND(AB541="Muy Alta",AD541="Mayor")),"Alto",IF(OR(AND(AB541="Muy Baja",AD541="Catastrófico"),AND(AB541="Baja",AD541="Catastrófico"),AND(AB541="Media",AD541="Catastrófico"),AND(AB541="Alta",AD541="Catastrófico"),AND(AB541="Muy Alta",AD541="Catastrófico")),"Extremo","")))),"")</f>
        <v/>
      </c>
      <c r="AG541" s="124"/>
      <c r="AH541" s="148"/>
      <c r="AI541" s="132"/>
      <c r="AJ541" s="132"/>
      <c r="AK541" s="132"/>
      <c r="AL541" s="132"/>
      <c r="AM541" s="132"/>
      <c r="AN541" s="132"/>
      <c r="AO541" s="257"/>
    </row>
    <row r="542" spans="1:41" hidden="1" x14ac:dyDescent="0.3">
      <c r="A542" s="297"/>
      <c r="B542" s="297"/>
      <c r="C542" s="245"/>
      <c r="D542" s="247"/>
      <c r="E542" s="249"/>
      <c r="F542" s="296"/>
      <c r="G542" s="257"/>
      <c r="H542" s="292"/>
      <c r="I542" s="257"/>
      <c r="J542" s="295"/>
      <c r="K542" s="261"/>
      <c r="L542" s="262"/>
      <c r="M542" s="263"/>
      <c r="N542" s="262">
        <f>IF(NOT(ISERROR(MATCH(M542,_xlfn.ANCHORARRAY(H550),0))),L552&amp;"Por favor no seleccionar los criterios de impacto",M542)</f>
        <v>0</v>
      </c>
      <c r="O542" s="261"/>
      <c r="P542" s="262"/>
      <c r="Q542" s="264"/>
      <c r="R542" s="119">
        <v>3</v>
      </c>
      <c r="S542" s="130"/>
      <c r="T542" s="123" t="str">
        <f>IF(OR(U542="Preventivo",U542="Detectivo"),"Probabilidad",IF(U542="Correctivo","Impacto",""))</f>
        <v/>
      </c>
      <c r="U542" s="124"/>
      <c r="V542" s="124"/>
      <c r="W542" s="125" t="str">
        <f t="shared" ref="W542:W545" si="832">IF(AND(U542="Preventivo",V542="Automático"),"50%",IF(AND(U542="Preventivo",V542="Manual"),"40%",IF(AND(U542="Detectivo",V542="Automático"),"40%",IF(AND(U542="Detectivo",V542="Manual"),"30%",IF(AND(U542="Correctivo",V542="Automático"),"35%",IF(AND(U542="Correctivo",V542="Manual"),"25%",""))))))</f>
        <v/>
      </c>
      <c r="X542" s="124"/>
      <c r="Y542" s="124"/>
      <c r="Z542" s="124"/>
      <c r="AA542" s="126" t="str">
        <f>IFERROR(IF(AND(T541="Probabilidad",T542="Probabilidad"),(AC541-(+AC541*W542)),IF(AND(T541="Impacto",T542="Probabilidad"),(AC540-(+AC540*W542)),IF(T542="Impacto",AC541,""))),"")</f>
        <v/>
      </c>
      <c r="AB542" s="127" t="str">
        <f t="shared" si="828"/>
        <v/>
      </c>
      <c r="AC542" s="125" t="str">
        <f t="shared" si="829"/>
        <v/>
      </c>
      <c r="AD542" s="127" t="str">
        <f t="shared" si="830"/>
        <v/>
      </c>
      <c r="AE542" s="125" t="str">
        <f>IFERROR(IF(AND(T541="Impacto",T542="Impacto"),(AE541-(+AE541*W542)),IF(AND(T541="Probabilidad",T542="Impacto"),(AE540-(+AE540*W542)),IF(T542="Probabilidad",AE541,""))),"")</f>
        <v/>
      </c>
      <c r="AF542" s="128" t="str">
        <f t="shared" si="831"/>
        <v/>
      </c>
      <c r="AG542" s="124"/>
      <c r="AH542" s="148"/>
      <c r="AI542" s="132"/>
      <c r="AJ542" s="132"/>
      <c r="AK542" s="132"/>
      <c r="AL542" s="132"/>
      <c r="AM542" s="132"/>
      <c r="AN542" s="132"/>
      <c r="AO542" s="257"/>
    </row>
    <row r="543" spans="1:41" hidden="1" x14ac:dyDescent="0.3">
      <c r="A543" s="297"/>
      <c r="B543" s="297"/>
      <c r="C543" s="245"/>
      <c r="D543" s="247"/>
      <c r="E543" s="249"/>
      <c r="F543" s="296"/>
      <c r="G543" s="257"/>
      <c r="H543" s="292"/>
      <c r="I543" s="257"/>
      <c r="J543" s="295"/>
      <c r="K543" s="261"/>
      <c r="L543" s="262"/>
      <c r="M543" s="263"/>
      <c r="N543" s="262">
        <f>IF(NOT(ISERROR(MATCH(M543,_xlfn.ANCHORARRAY(H551),0))),L553&amp;"Por favor no seleccionar los criterios de impacto",M543)</f>
        <v>0</v>
      </c>
      <c r="O543" s="261"/>
      <c r="P543" s="262"/>
      <c r="Q543" s="264"/>
      <c r="R543" s="119">
        <v>4</v>
      </c>
      <c r="S543" s="122"/>
      <c r="T543" s="123" t="str">
        <f t="shared" ref="T543:T545" si="833">IF(OR(U543="Preventivo",U543="Detectivo"),"Probabilidad",IF(U543="Correctivo","Impacto",""))</f>
        <v/>
      </c>
      <c r="U543" s="124"/>
      <c r="V543" s="124"/>
      <c r="W543" s="125" t="str">
        <f t="shared" si="832"/>
        <v/>
      </c>
      <c r="X543" s="124"/>
      <c r="Y543" s="124"/>
      <c r="Z543" s="124"/>
      <c r="AA543" s="126" t="str">
        <f t="shared" ref="AA543:AA545" si="834">IFERROR(IF(AND(T542="Probabilidad",T543="Probabilidad"),(AC542-(+AC542*W543)),IF(AND(T542="Impacto",T543="Probabilidad"),(AC541-(+AC541*W543)),IF(T543="Impacto",AC542,""))),"")</f>
        <v/>
      </c>
      <c r="AB543" s="127" t="str">
        <f t="shared" si="828"/>
        <v/>
      </c>
      <c r="AC543" s="125" t="str">
        <f t="shared" si="829"/>
        <v/>
      </c>
      <c r="AD543" s="127" t="str">
        <f t="shared" si="830"/>
        <v/>
      </c>
      <c r="AE543" s="125" t="str">
        <f t="shared" ref="AE543:AE545" si="835">IFERROR(IF(AND(T542="Impacto",T543="Impacto"),(AE542-(+AE542*W543)),IF(AND(T542="Probabilidad",T543="Impacto"),(AE541-(+AE541*W543)),IF(T543="Probabilidad",AE542,""))),"")</f>
        <v/>
      </c>
      <c r="AF543" s="128" t="str">
        <f>IFERROR(IF(OR(AND(AB543="Muy Baja",AD543="Leve"),AND(AB543="Muy Baja",AD543="Menor"),AND(AB543="Baja",AD543="Leve")),"Bajo",IF(OR(AND(AB543="Muy baja",AD543="Moderado"),AND(AB543="Baja",AD543="Menor"),AND(AB543="Baja",AD543="Moderado"),AND(AB543="Media",AD543="Leve"),AND(AB543="Media",AD543="Menor"),AND(AB543="Media",AD543="Moderado"),AND(AB543="Alta",AD543="Leve"),AND(AB543="Alta",AD543="Menor")),"Moderado",IF(OR(AND(AB543="Muy Baja",AD543="Mayor"),AND(AB543="Baja",AD543="Mayor"),AND(AB543="Media",AD543="Mayor"),AND(AB543="Alta",AD543="Moderado"),AND(AB543="Alta",AD543="Mayor"),AND(AB543="Muy Alta",AD543="Leve"),AND(AB543="Muy Alta",AD543="Menor"),AND(AB543="Muy Alta",AD543="Moderado"),AND(AB543="Muy Alta",AD543="Mayor")),"Alto",IF(OR(AND(AB543="Muy Baja",AD543="Catastrófico"),AND(AB543="Baja",AD543="Catastrófico"),AND(AB543="Media",AD543="Catastrófico"),AND(AB543="Alta",AD543="Catastrófico"),AND(AB543="Muy Alta",AD543="Catastrófico")),"Extremo","")))),"")</f>
        <v/>
      </c>
      <c r="AG543" s="124"/>
      <c r="AH543" s="148"/>
      <c r="AI543" s="132"/>
      <c r="AJ543" s="132"/>
      <c r="AK543" s="132"/>
      <c r="AL543" s="132"/>
      <c r="AM543" s="132"/>
      <c r="AN543" s="132"/>
      <c r="AO543" s="257"/>
    </row>
    <row r="544" spans="1:41" hidden="1" x14ac:dyDescent="0.3">
      <c r="A544" s="297"/>
      <c r="B544" s="297"/>
      <c r="C544" s="245"/>
      <c r="D544" s="247"/>
      <c r="E544" s="249"/>
      <c r="F544" s="296"/>
      <c r="G544" s="257"/>
      <c r="H544" s="292"/>
      <c r="I544" s="257"/>
      <c r="J544" s="295"/>
      <c r="K544" s="261"/>
      <c r="L544" s="262"/>
      <c r="M544" s="263"/>
      <c r="N544" s="262">
        <f>IF(NOT(ISERROR(MATCH(M544,_xlfn.ANCHORARRAY(H552),0))),L554&amp;"Por favor no seleccionar los criterios de impacto",M544)</f>
        <v>0</v>
      </c>
      <c r="O544" s="261"/>
      <c r="P544" s="262"/>
      <c r="Q544" s="264"/>
      <c r="R544" s="119">
        <v>5</v>
      </c>
      <c r="S544" s="122"/>
      <c r="T544" s="123" t="str">
        <f t="shared" si="833"/>
        <v/>
      </c>
      <c r="U544" s="124"/>
      <c r="V544" s="124"/>
      <c r="W544" s="125" t="str">
        <f t="shared" si="832"/>
        <v/>
      </c>
      <c r="X544" s="124"/>
      <c r="Y544" s="124"/>
      <c r="Z544" s="124"/>
      <c r="AA544" s="126" t="str">
        <f t="shared" si="834"/>
        <v/>
      </c>
      <c r="AB544" s="127" t="str">
        <f t="shared" si="828"/>
        <v/>
      </c>
      <c r="AC544" s="125" t="str">
        <f t="shared" si="829"/>
        <v/>
      </c>
      <c r="AD544" s="127" t="str">
        <f t="shared" si="830"/>
        <v/>
      </c>
      <c r="AE544" s="125" t="str">
        <f t="shared" si="835"/>
        <v/>
      </c>
      <c r="AF544" s="128" t="str">
        <f t="shared" ref="AF544:AF545" si="836">IFERROR(IF(OR(AND(AB544="Muy Baja",AD544="Leve"),AND(AB544="Muy Baja",AD544="Menor"),AND(AB544="Baja",AD544="Leve")),"Bajo",IF(OR(AND(AB544="Muy baja",AD544="Moderado"),AND(AB544="Baja",AD544="Menor"),AND(AB544="Baja",AD544="Moderado"),AND(AB544="Media",AD544="Leve"),AND(AB544="Media",AD544="Menor"),AND(AB544="Media",AD544="Moderado"),AND(AB544="Alta",AD544="Leve"),AND(AB544="Alta",AD544="Menor")),"Moderado",IF(OR(AND(AB544="Muy Baja",AD544="Mayor"),AND(AB544="Baja",AD544="Mayor"),AND(AB544="Media",AD544="Mayor"),AND(AB544="Alta",AD544="Moderado"),AND(AB544="Alta",AD544="Mayor"),AND(AB544="Muy Alta",AD544="Leve"),AND(AB544="Muy Alta",AD544="Menor"),AND(AB544="Muy Alta",AD544="Moderado"),AND(AB544="Muy Alta",AD544="Mayor")),"Alto",IF(OR(AND(AB544="Muy Baja",AD544="Catastrófico"),AND(AB544="Baja",AD544="Catastrófico"),AND(AB544="Media",AD544="Catastrófico"),AND(AB544="Alta",AD544="Catastrófico"),AND(AB544="Muy Alta",AD544="Catastrófico")),"Extremo","")))),"")</f>
        <v/>
      </c>
      <c r="AG544" s="124"/>
      <c r="AH544" s="148"/>
      <c r="AI544" s="132"/>
      <c r="AJ544" s="132"/>
      <c r="AK544" s="132"/>
      <c r="AL544" s="132"/>
      <c r="AM544" s="132"/>
      <c r="AN544" s="132"/>
      <c r="AO544" s="257"/>
    </row>
    <row r="545" spans="1:41" hidden="1" x14ac:dyDescent="0.3">
      <c r="A545" s="297"/>
      <c r="B545" s="297"/>
      <c r="C545" s="246"/>
      <c r="D545" s="247"/>
      <c r="E545" s="250"/>
      <c r="F545" s="296"/>
      <c r="G545" s="257"/>
      <c r="H545" s="292"/>
      <c r="I545" s="257"/>
      <c r="J545" s="295"/>
      <c r="K545" s="261"/>
      <c r="L545" s="262"/>
      <c r="M545" s="263"/>
      <c r="N545" s="262">
        <f>IF(NOT(ISERROR(MATCH(M545,_xlfn.ANCHORARRAY(H553),0))),L555&amp;"Por favor no seleccionar los criterios de impacto",M545)</f>
        <v>0</v>
      </c>
      <c r="O545" s="261"/>
      <c r="P545" s="262"/>
      <c r="Q545" s="264"/>
      <c r="R545" s="119">
        <v>6</v>
      </c>
      <c r="S545" s="122"/>
      <c r="T545" s="123" t="str">
        <f t="shared" si="833"/>
        <v/>
      </c>
      <c r="U545" s="124"/>
      <c r="V545" s="124"/>
      <c r="W545" s="125" t="str">
        <f t="shared" si="832"/>
        <v/>
      </c>
      <c r="X545" s="124"/>
      <c r="Y545" s="124"/>
      <c r="Z545" s="124"/>
      <c r="AA545" s="126" t="str">
        <f t="shared" si="834"/>
        <v/>
      </c>
      <c r="AB545" s="127" t="str">
        <f t="shared" si="828"/>
        <v/>
      </c>
      <c r="AC545" s="125" t="str">
        <f t="shared" si="829"/>
        <v/>
      </c>
      <c r="AD545" s="127" t="str">
        <f t="shared" si="830"/>
        <v/>
      </c>
      <c r="AE545" s="125" t="str">
        <f t="shared" si="835"/>
        <v/>
      </c>
      <c r="AF545" s="128" t="str">
        <f t="shared" si="836"/>
        <v/>
      </c>
      <c r="AG545" s="124"/>
      <c r="AH545" s="148"/>
      <c r="AI545" s="132"/>
      <c r="AJ545" s="132"/>
      <c r="AK545" s="132"/>
      <c r="AL545" s="132"/>
      <c r="AM545" s="132"/>
      <c r="AN545" s="132"/>
      <c r="AO545" s="257"/>
    </row>
    <row r="546" spans="1:41" hidden="1" x14ac:dyDescent="0.3">
      <c r="A546" s="297"/>
      <c r="B546" s="297"/>
      <c r="C546" s="244">
        <v>120</v>
      </c>
      <c r="D546" s="247"/>
      <c r="E546" s="248"/>
      <c r="F546" s="296"/>
      <c r="G546" s="257"/>
      <c r="H546" s="292"/>
      <c r="I546" s="257"/>
      <c r="J546" s="295"/>
      <c r="K546" s="261" t="str">
        <f t="shared" ref="K546" si="837">IF(J546&lt;=0,"",IF(J546&lt;=2,"Muy Baja",IF(J546&lt;=24,"Baja",IF(J546&lt;=500,"Media",IF(J546&lt;=5000,"Alta","Muy Alta")))))</f>
        <v/>
      </c>
      <c r="L546" s="262" t="str">
        <f>IF(K546="","",IF(K546="Muy Baja",0.2,IF(K546="Baja",0.4,IF(K546="Media",0.6,IF(K546="Alta",0.8,IF(K546="Muy Alta",1,))))))</f>
        <v/>
      </c>
      <c r="M546" s="263"/>
      <c r="N546" s="262">
        <f>IF(NOT(ISERROR(MATCH(M546,'Tabla Impacto'!$B$221:$B$223,0))),'Tabla Impacto'!$F$223&amp;"Por favor no seleccionar los criterios de impacto(Afectación Económica o presupuestal y Pérdida Reputacional)",M546)</f>
        <v>0</v>
      </c>
      <c r="O546" s="261" t="str">
        <f>IF(OR(N546='Tabla Impacto'!$C$11,N546='Tabla Impacto'!$D$11),"Leve",IF(OR(N546='Tabla Impacto'!$C$12,N546='Tabla Impacto'!$D$12),"Menor",IF(OR(N546='Tabla Impacto'!$C$13,N546='Tabla Impacto'!$D$13),"Moderado",IF(OR(N546='Tabla Impacto'!$C$14,N546='Tabla Impacto'!$D$14),"Mayor",IF(OR(N546='Tabla Impacto'!$C$15,N546='Tabla Impacto'!$D$15),"Catastrófico","")))))</f>
        <v/>
      </c>
      <c r="P546" s="262" t="str">
        <f>IF(O546="","",IF(O546="Leve",0.2,IF(O546="Menor",0.4,IF(O546="Moderado",0.6,IF(O546="Mayor",0.8,IF(O546="Catastrófico",1,))))))</f>
        <v/>
      </c>
      <c r="Q546" s="264" t="str">
        <f>IF(OR(AND(K546="Muy Baja",O546="Leve"),AND(K546="Muy Baja",O546="Menor"),AND(K546="Baja",O546="Leve")),"Bajo",IF(OR(AND(K546="Muy baja",O546="Moderado"),AND(K546="Baja",O546="Menor"),AND(K546="Baja",O546="Moderado"),AND(K546="Media",O546="Leve"),AND(K546="Media",O546="Menor"),AND(K546="Media",O546="Moderado"),AND(K546="Alta",O546="Leve"),AND(K546="Alta",O546="Menor")),"Moderado",IF(OR(AND(K546="Muy Baja",O546="Mayor"),AND(K546="Baja",O546="Mayor"),AND(K546="Media",O546="Mayor"),AND(K546="Alta",O546="Moderado"),AND(K546="Alta",O546="Mayor"),AND(K546="Muy Alta",O546="Leve"),AND(K546="Muy Alta",O546="Menor"),AND(K546="Muy Alta",O546="Moderado"),AND(K546="Muy Alta",O546="Mayor")),"Alto",IF(OR(AND(K546="Muy Baja",O546="Catastrófico"),AND(K546="Baja",O546="Catastrófico"),AND(K546="Media",O546="Catastrófico"),AND(K546="Alta",O546="Catastrófico"),AND(K546="Muy Alta",O546="Catastrófico")),"Extremo",""))))</f>
        <v/>
      </c>
      <c r="R546" s="119">
        <v>1</v>
      </c>
      <c r="S546" s="122"/>
      <c r="T546" s="123" t="str">
        <f>IF(OR(U546="Preventivo",U546="Detectivo"),"Probabilidad",IF(U546="Correctivo","Impacto",""))</f>
        <v/>
      </c>
      <c r="U546" s="124"/>
      <c r="V546" s="124"/>
      <c r="W546" s="125" t="str">
        <f>IF(AND(U546="Preventivo",V546="Automático"),"50%",IF(AND(U546="Preventivo",V546="Manual"),"40%",IF(AND(U546="Detectivo",V546="Automático"),"40%",IF(AND(U546="Detectivo",V546="Manual"),"30%",IF(AND(U546="Correctivo",V546="Automático"),"35%",IF(AND(U546="Correctivo",V546="Manual"),"25%",""))))))</f>
        <v/>
      </c>
      <c r="X546" s="124"/>
      <c r="Y546" s="124"/>
      <c r="Z546" s="124"/>
      <c r="AA546" s="126" t="str">
        <f>IFERROR(IF(T546="Probabilidad",(L546-(+L546*W546)),IF(T546="Impacto",L546,"")),"")</f>
        <v/>
      </c>
      <c r="AB546" s="127" t="str">
        <f>IFERROR(IF(AA546="","",IF(AA546&lt;=0.2,"Muy Baja",IF(AA546&lt;=0.4,"Baja",IF(AA546&lt;=0.6,"Media",IF(AA546&lt;=0.8,"Alta","Muy Alta"))))),"")</f>
        <v/>
      </c>
      <c r="AC546" s="125" t="str">
        <f>+AA546</f>
        <v/>
      </c>
      <c r="AD546" s="127" t="str">
        <f>IFERROR(IF(AE546="","",IF(AE546&lt;=0.2,"Leve",IF(AE546&lt;=0.4,"Menor",IF(AE546&lt;=0.6,"Moderado",IF(AE546&lt;=0.8,"Mayor","Catastrófico"))))),"")</f>
        <v/>
      </c>
      <c r="AE546" s="125" t="str">
        <f>IFERROR(IF(T546="Impacto",(P546-(+P546*W546)),IF(T546="Probabilidad",P546,"")),"")</f>
        <v/>
      </c>
      <c r="AF546" s="128" t="str">
        <f>IFERROR(IF(OR(AND(AB546="Muy Baja",AD546="Leve"),AND(AB546="Muy Baja",AD546="Menor"),AND(AB546="Baja",AD546="Leve")),"Bajo",IF(OR(AND(AB546="Muy baja",AD546="Moderado"),AND(AB546="Baja",AD546="Menor"),AND(AB546="Baja",AD546="Moderado"),AND(AB546="Media",AD546="Leve"),AND(AB546="Media",AD546="Menor"),AND(AB546="Media",AD546="Moderado"),AND(AB546="Alta",AD546="Leve"),AND(AB546="Alta",AD546="Menor")),"Moderado",IF(OR(AND(AB546="Muy Baja",AD546="Mayor"),AND(AB546="Baja",AD546="Mayor"),AND(AB546="Media",AD546="Mayor"),AND(AB546="Alta",AD546="Moderado"),AND(AB546="Alta",AD546="Mayor"),AND(AB546="Muy Alta",AD546="Leve"),AND(AB546="Muy Alta",AD546="Menor"),AND(AB546="Muy Alta",AD546="Moderado"),AND(AB546="Muy Alta",AD546="Mayor")),"Alto",IF(OR(AND(AB546="Muy Baja",AD546="Catastrófico"),AND(AB546="Baja",AD546="Catastrófico"),AND(AB546="Media",AD546="Catastrófico"),AND(AB546="Alta",AD546="Catastrófico"),AND(AB546="Muy Alta",AD546="Catastrófico")),"Extremo","")))),"")</f>
        <v/>
      </c>
      <c r="AG546" s="124"/>
      <c r="AH546" s="148"/>
      <c r="AI546" s="132"/>
      <c r="AJ546" s="132"/>
      <c r="AK546" s="132"/>
      <c r="AL546" s="132"/>
      <c r="AM546" s="132"/>
      <c r="AN546" s="132"/>
      <c r="AO546" s="257"/>
    </row>
    <row r="547" spans="1:41" hidden="1" x14ac:dyDescent="0.3">
      <c r="A547" s="297"/>
      <c r="B547" s="297"/>
      <c r="C547" s="245"/>
      <c r="D547" s="247"/>
      <c r="E547" s="249"/>
      <c r="F547" s="296"/>
      <c r="G547" s="257"/>
      <c r="H547" s="292"/>
      <c r="I547" s="257"/>
      <c r="J547" s="295"/>
      <c r="K547" s="261"/>
      <c r="L547" s="262"/>
      <c r="M547" s="263"/>
      <c r="N547" s="262">
        <f>IF(NOT(ISERROR(MATCH(M547,_xlfn.ANCHORARRAY(H555),0))),L557&amp;"Por favor no seleccionar los criterios de impacto",M547)</f>
        <v>0</v>
      </c>
      <c r="O547" s="261"/>
      <c r="P547" s="262"/>
      <c r="Q547" s="264"/>
      <c r="R547" s="119">
        <v>2</v>
      </c>
      <c r="S547" s="122"/>
      <c r="T547" s="123" t="str">
        <f>IF(OR(U547="Preventivo",U547="Detectivo"),"Probabilidad",IF(U547="Correctivo","Impacto",""))</f>
        <v/>
      </c>
      <c r="U547" s="124"/>
      <c r="V547" s="124"/>
      <c r="W547" s="125" t="str">
        <f>IF(AND(U547="Preventivo",V547="Automático"),"50%",IF(AND(U547="Preventivo",V547="Manual"),"40%",IF(AND(U547="Detectivo",V547="Automático"),"40%",IF(AND(U547="Detectivo",V547="Manual"),"30%",IF(AND(U547="Correctivo",V547="Automático"),"35%",IF(AND(U547="Correctivo",V547="Manual"),"25%",""))))))</f>
        <v/>
      </c>
      <c r="X547" s="124"/>
      <c r="Y547" s="124"/>
      <c r="Z547" s="124"/>
      <c r="AA547" s="126" t="str">
        <f>IFERROR(IF(AND(T546="Probabilidad",T547="Probabilidad"),(AC546-(+AC546*W547)),IF(T547="Probabilidad",(L546-(+L546*W547)),IF(T547="Impacto",AC546,""))),"")</f>
        <v/>
      </c>
      <c r="AB547" s="127" t="str">
        <f t="shared" ref="AB547:AB551" si="838">IFERROR(IF(AA547="","",IF(AA547&lt;=0.2,"Muy Baja",IF(AA547&lt;=0.4,"Baja",IF(AA547&lt;=0.6,"Media",IF(AA547&lt;=0.8,"Alta","Muy Alta"))))),"")</f>
        <v/>
      </c>
      <c r="AC547" s="125" t="str">
        <f t="shared" ref="AC547:AC551" si="839">+AA547</f>
        <v/>
      </c>
      <c r="AD547" s="127" t="str">
        <f t="shared" ref="AD547:AD551" si="840">IFERROR(IF(AE547="","",IF(AE547&lt;=0.2,"Leve",IF(AE547&lt;=0.4,"Menor",IF(AE547&lt;=0.6,"Moderado",IF(AE547&lt;=0.8,"Mayor","Catastrófico"))))),"")</f>
        <v/>
      </c>
      <c r="AE547" s="125" t="str">
        <f>IFERROR(IF(AND(T546="Impacto",T547="Impacto"),(AE540-(+AE540*W547)),IF(T547="Impacto",($P$72-(+$P$72*W547)),IF(T547="Probabilidad",AE540,""))),"")</f>
        <v/>
      </c>
      <c r="AF547" s="128" t="str">
        <f t="shared" ref="AF547:AF548" si="841">IFERROR(IF(OR(AND(AB547="Muy Baja",AD547="Leve"),AND(AB547="Muy Baja",AD547="Menor"),AND(AB547="Baja",AD547="Leve")),"Bajo",IF(OR(AND(AB547="Muy baja",AD547="Moderado"),AND(AB547="Baja",AD547="Menor"),AND(AB547="Baja",AD547="Moderado"),AND(AB547="Media",AD547="Leve"),AND(AB547="Media",AD547="Menor"),AND(AB547="Media",AD547="Moderado"),AND(AB547="Alta",AD547="Leve"),AND(AB547="Alta",AD547="Menor")),"Moderado",IF(OR(AND(AB547="Muy Baja",AD547="Mayor"),AND(AB547="Baja",AD547="Mayor"),AND(AB547="Media",AD547="Mayor"),AND(AB547="Alta",AD547="Moderado"),AND(AB547="Alta",AD547="Mayor"),AND(AB547="Muy Alta",AD547="Leve"),AND(AB547="Muy Alta",AD547="Menor"),AND(AB547="Muy Alta",AD547="Moderado"),AND(AB547="Muy Alta",AD547="Mayor")),"Alto",IF(OR(AND(AB547="Muy Baja",AD547="Catastrófico"),AND(AB547="Baja",AD547="Catastrófico"),AND(AB547="Media",AD547="Catastrófico"),AND(AB547="Alta",AD547="Catastrófico"),AND(AB547="Muy Alta",AD547="Catastrófico")),"Extremo","")))),"")</f>
        <v/>
      </c>
      <c r="AG547" s="124"/>
      <c r="AH547" s="148"/>
      <c r="AI547" s="132"/>
      <c r="AJ547" s="132"/>
      <c r="AK547" s="132"/>
      <c r="AL547" s="132"/>
      <c r="AM547" s="132"/>
      <c r="AN547" s="132"/>
      <c r="AO547" s="257"/>
    </row>
    <row r="548" spans="1:41" hidden="1" x14ac:dyDescent="0.3">
      <c r="A548" s="297"/>
      <c r="B548" s="297"/>
      <c r="C548" s="245"/>
      <c r="D548" s="247"/>
      <c r="E548" s="249"/>
      <c r="F548" s="296"/>
      <c r="G548" s="257"/>
      <c r="H548" s="292"/>
      <c r="I548" s="257"/>
      <c r="J548" s="295"/>
      <c r="K548" s="261"/>
      <c r="L548" s="262"/>
      <c r="M548" s="263"/>
      <c r="N548" s="262">
        <f>IF(NOT(ISERROR(MATCH(M548,_xlfn.ANCHORARRAY(H556),0))),L558&amp;"Por favor no seleccionar los criterios de impacto",M548)</f>
        <v>0</v>
      </c>
      <c r="O548" s="261"/>
      <c r="P548" s="262"/>
      <c r="Q548" s="264"/>
      <c r="R548" s="119">
        <v>3</v>
      </c>
      <c r="S548" s="130"/>
      <c r="T548" s="123" t="str">
        <f>IF(OR(U548="Preventivo",U548="Detectivo"),"Probabilidad",IF(U548="Correctivo","Impacto",""))</f>
        <v/>
      </c>
      <c r="U548" s="124"/>
      <c r="V548" s="124"/>
      <c r="W548" s="125" t="str">
        <f t="shared" ref="W548:W551" si="842">IF(AND(U548="Preventivo",V548="Automático"),"50%",IF(AND(U548="Preventivo",V548="Manual"),"40%",IF(AND(U548="Detectivo",V548="Automático"),"40%",IF(AND(U548="Detectivo",V548="Manual"),"30%",IF(AND(U548="Correctivo",V548="Automático"),"35%",IF(AND(U548="Correctivo",V548="Manual"),"25%",""))))))</f>
        <v/>
      </c>
      <c r="X548" s="124"/>
      <c r="Y548" s="124"/>
      <c r="Z548" s="124"/>
      <c r="AA548" s="126" t="str">
        <f>IFERROR(IF(AND(T547="Probabilidad",T548="Probabilidad"),(AC547-(+AC547*W548)),IF(AND(T547="Impacto",T548="Probabilidad"),(AC546-(+AC546*W548)),IF(T548="Impacto",AC547,""))),"")</f>
        <v/>
      </c>
      <c r="AB548" s="127" t="str">
        <f t="shared" si="838"/>
        <v/>
      </c>
      <c r="AC548" s="125" t="str">
        <f t="shared" si="839"/>
        <v/>
      </c>
      <c r="AD548" s="127" t="str">
        <f t="shared" si="840"/>
        <v/>
      </c>
      <c r="AE548" s="125" t="str">
        <f>IFERROR(IF(AND(T547="Impacto",T548="Impacto"),(AE547-(+AE547*W548)),IF(AND(T547="Probabilidad",T548="Impacto"),(AE546-(+AE546*W548)),IF(T548="Probabilidad",AE547,""))),"")</f>
        <v/>
      </c>
      <c r="AF548" s="128" t="str">
        <f t="shared" si="841"/>
        <v/>
      </c>
      <c r="AG548" s="124"/>
      <c r="AH548" s="148"/>
      <c r="AI548" s="132"/>
      <c r="AJ548" s="132"/>
      <c r="AK548" s="132"/>
      <c r="AL548" s="132"/>
      <c r="AM548" s="132"/>
      <c r="AN548" s="132"/>
      <c r="AO548" s="257"/>
    </row>
    <row r="549" spans="1:41" hidden="1" x14ac:dyDescent="0.3">
      <c r="A549" s="297"/>
      <c r="B549" s="297"/>
      <c r="C549" s="245"/>
      <c r="D549" s="247"/>
      <c r="E549" s="249"/>
      <c r="F549" s="296"/>
      <c r="G549" s="257"/>
      <c r="H549" s="292"/>
      <c r="I549" s="257"/>
      <c r="J549" s="295"/>
      <c r="K549" s="261"/>
      <c r="L549" s="262"/>
      <c r="M549" s="263"/>
      <c r="N549" s="262">
        <f>IF(NOT(ISERROR(MATCH(M549,_xlfn.ANCHORARRAY(H557),0))),L559&amp;"Por favor no seleccionar los criterios de impacto",M549)</f>
        <v>0</v>
      </c>
      <c r="O549" s="261"/>
      <c r="P549" s="262"/>
      <c r="Q549" s="264"/>
      <c r="R549" s="119">
        <v>4</v>
      </c>
      <c r="S549" s="122"/>
      <c r="T549" s="123" t="str">
        <f t="shared" ref="T549:T551" si="843">IF(OR(U549="Preventivo",U549="Detectivo"),"Probabilidad",IF(U549="Correctivo","Impacto",""))</f>
        <v/>
      </c>
      <c r="U549" s="124"/>
      <c r="V549" s="124"/>
      <c r="W549" s="125" t="str">
        <f t="shared" si="842"/>
        <v/>
      </c>
      <c r="X549" s="124"/>
      <c r="Y549" s="124"/>
      <c r="Z549" s="124"/>
      <c r="AA549" s="126" t="str">
        <f t="shared" ref="AA549:AA551" si="844">IFERROR(IF(AND(T548="Probabilidad",T549="Probabilidad"),(AC548-(+AC548*W549)),IF(AND(T548="Impacto",T549="Probabilidad"),(AC547-(+AC547*W549)),IF(T549="Impacto",AC548,""))),"")</f>
        <v/>
      </c>
      <c r="AB549" s="127" t="str">
        <f t="shared" si="838"/>
        <v/>
      </c>
      <c r="AC549" s="125" t="str">
        <f t="shared" si="839"/>
        <v/>
      </c>
      <c r="AD549" s="127" t="str">
        <f t="shared" si="840"/>
        <v/>
      </c>
      <c r="AE549" s="125" t="str">
        <f t="shared" ref="AE549:AE551" si="845">IFERROR(IF(AND(T548="Impacto",T549="Impacto"),(AE548-(+AE548*W549)),IF(AND(T548="Probabilidad",T549="Impacto"),(AE547-(+AE547*W549)),IF(T549="Probabilidad",AE548,""))),"")</f>
        <v/>
      </c>
      <c r="AF549" s="128" t="str">
        <f>IFERROR(IF(OR(AND(AB549="Muy Baja",AD549="Leve"),AND(AB549="Muy Baja",AD549="Menor"),AND(AB549="Baja",AD549="Leve")),"Bajo",IF(OR(AND(AB549="Muy baja",AD549="Moderado"),AND(AB549="Baja",AD549="Menor"),AND(AB549="Baja",AD549="Moderado"),AND(AB549="Media",AD549="Leve"),AND(AB549="Media",AD549="Menor"),AND(AB549="Media",AD549="Moderado"),AND(AB549="Alta",AD549="Leve"),AND(AB549="Alta",AD549="Menor")),"Moderado",IF(OR(AND(AB549="Muy Baja",AD549="Mayor"),AND(AB549="Baja",AD549="Mayor"),AND(AB549="Media",AD549="Mayor"),AND(AB549="Alta",AD549="Moderado"),AND(AB549="Alta",AD549="Mayor"),AND(AB549="Muy Alta",AD549="Leve"),AND(AB549="Muy Alta",AD549="Menor"),AND(AB549="Muy Alta",AD549="Moderado"),AND(AB549="Muy Alta",AD549="Mayor")),"Alto",IF(OR(AND(AB549="Muy Baja",AD549="Catastrófico"),AND(AB549="Baja",AD549="Catastrófico"),AND(AB549="Media",AD549="Catastrófico"),AND(AB549="Alta",AD549="Catastrófico"),AND(AB549="Muy Alta",AD549="Catastrófico")),"Extremo","")))),"")</f>
        <v/>
      </c>
      <c r="AG549" s="124"/>
      <c r="AH549" s="148"/>
      <c r="AI549" s="132"/>
      <c r="AJ549" s="132"/>
      <c r="AK549" s="132"/>
      <c r="AL549" s="132"/>
      <c r="AM549" s="132"/>
      <c r="AN549" s="132"/>
      <c r="AO549" s="257"/>
    </row>
    <row r="550" spans="1:41" hidden="1" x14ac:dyDescent="0.3">
      <c r="A550" s="297"/>
      <c r="B550" s="297"/>
      <c r="C550" s="245"/>
      <c r="D550" s="247"/>
      <c r="E550" s="249"/>
      <c r="F550" s="296"/>
      <c r="G550" s="257"/>
      <c r="H550" s="292"/>
      <c r="I550" s="257"/>
      <c r="J550" s="295"/>
      <c r="K550" s="261"/>
      <c r="L550" s="262"/>
      <c r="M550" s="263"/>
      <c r="N550" s="262">
        <f>IF(NOT(ISERROR(MATCH(M550,_xlfn.ANCHORARRAY(H558),0))),L560&amp;"Por favor no seleccionar los criterios de impacto",M550)</f>
        <v>0</v>
      </c>
      <c r="O550" s="261"/>
      <c r="P550" s="262"/>
      <c r="Q550" s="264"/>
      <c r="R550" s="119">
        <v>5</v>
      </c>
      <c r="S550" s="122"/>
      <c r="T550" s="123" t="str">
        <f t="shared" si="843"/>
        <v/>
      </c>
      <c r="U550" s="124"/>
      <c r="V550" s="124"/>
      <c r="W550" s="125" t="str">
        <f t="shared" si="842"/>
        <v/>
      </c>
      <c r="X550" s="124"/>
      <c r="Y550" s="124"/>
      <c r="Z550" s="124"/>
      <c r="AA550" s="126" t="str">
        <f t="shared" si="844"/>
        <v/>
      </c>
      <c r="AB550" s="127" t="str">
        <f t="shared" si="838"/>
        <v/>
      </c>
      <c r="AC550" s="125" t="str">
        <f t="shared" si="839"/>
        <v/>
      </c>
      <c r="AD550" s="127" t="str">
        <f t="shared" si="840"/>
        <v/>
      </c>
      <c r="AE550" s="125" t="str">
        <f t="shared" si="845"/>
        <v/>
      </c>
      <c r="AF550" s="128" t="str">
        <f t="shared" ref="AF550:AF551" si="846">IFERROR(IF(OR(AND(AB550="Muy Baja",AD550="Leve"),AND(AB550="Muy Baja",AD550="Menor"),AND(AB550="Baja",AD550="Leve")),"Bajo",IF(OR(AND(AB550="Muy baja",AD550="Moderado"),AND(AB550="Baja",AD550="Menor"),AND(AB550="Baja",AD550="Moderado"),AND(AB550="Media",AD550="Leve"),AND(AB550="Media",AD550="Menor"),AND(AB550="Media",AD550="Moderado"),AND(AB550="Alta",AD550="Leve"),AND(AB550="Alta",AD550="Menor")),"Moderado",IF(OR(AND(AB550="Muy Baja",AD550="Mayor"),AND(AB550="Baja",AD550="Mayor"),AND(AB550="Media",AD550="Mayor"),AND(AB550="Alta",AD550="Moderado"),AND(AB550="Alta",AD550="Mayor"),AND(AB550="Muy Alta",AD550="Leve"),AND(AB550="Muy Alta",AD550="Menor"),AND(AB550="Muy Alta",AD550="Moderado"),AND(AB550="Muy Alta",AD550="Mayor")),"Alto",IF(OR(AND(AB550="Muy Baja",AD550="Catastrófico"),AND(AB550="Baja",AD550="Catastrófico"),AND(AB550="Media",AD550="Catastrófico"),AND(AB550="Alta",AD550="Catastrófico"),AND(AB550="Muy Alta",AD550="Catastrófico")),"Extremo","")))),"")</f>
        <v/>
      </c>
      <c r="AG550" s="124"/>
      <c r="AH550" s="148"/>
      <c r="AI550" s="132"/>
      <c r="AJ550" s="132"/>
      <c r="AK550" s="132"/>
      <c r="AL550" s="132"/>
      <c r="AM550" s="132"/>
      <c r="AN550" s="132"/>
      <c r="AO550" s="257"/>
    </row>
    <row r="551" spans="1:41" hidden="1" x14ac:dyDescent="0.3">
      <c r="A551" s="297"/>
      <c r="B551" s="297"/>
      <c r="C551" s="246"/>
      <c r="D551" s="247"/>
      <c r="E551" s="250"/>
      <c r="F551" s="296"/>
      <c r="G551" s="257"/>
      <c r="H551" s="292"/>
      <c r="I551" s="257"/>
      <c r="J551" s="295"/>
      <c r="K551" s="261"/>
      <c r="L551" s="262"/>
      <c r="M551" s="263"/>
      <c r="N551" s="262">
        <f>IF(NOT(ISERROR(MATCH(M551,_xlfn.ANCHORARRAY(H559),0))),L561&amp;"Por favor no seleccionar los criterios de impacto",M551)</f>
        <v>0</v>
      </c>
      <c r="O551" s="261"/>
      <c r="P551" s="262"/>
      <c r="Q551" s="264"/>
      <c r="R551" s="119">
        <v>6</v>
      </c>
      <c r="S551" s="122"/>
      <c r="T551" s="123" t="str">
        <f t="shared" si="843"/>
        <v/>
      </c>
      <c r="U551" s="124"/>
      <c r="V551" s="124"/>
      <c r="W551" s="125" t="str">
        <f t="shared" si="842"/>
        <v/>
      </c>
      <c r="X551" s="124"/>
      <c r="Y551" s="124"/>
      <c r="Z551" s="124"/>
      <c r="AA551" s="126" t="str">
        <f t="shared" si="844"/>
        <v/>
      </c>
      <c r="AB551" s="127" t="str">
        <f t="shared" si="838"/>
        <v/>
      </c>
      <c r="AC551" s="125" t="str">
        <f t="shared" si="839"/>
        <v/>
      </c>
      <c r="AD551" s="127" t="str">
        <f t="shared" si="840"/>
        <v/>
      </c>
      <c r="AE551" s="125" t="str">
        <f t="shared" si="845"/>
        <v/>
      </c>
      <c r="AF551" s="128" t="str">
        <f t="shared" si="846"/>
        <v/>
      </c>
      <c r="AG551" s="124"/>
      <c r="AH551" s="148"/>
      <c r="AI551" s="132"/>
      <c r="AJ551" s="132"/>
      <c r="AK551" s="132"/>
      <c r="AL551" s="132"/>
      <c r="AM551" s="132"/>
      <c r="AN551" s="132"/>
      <c r="AO551" s="257"/>
    </row>
    <row r="552" spans="1:41" hidden="1" x14ac:dyDescent="0.3">
      <c r="A552" s="297"/>
      <c r="B552" s="297"/>
      <c r="C552" s="244">
        <v>121</v>
      </c>
      <c r="D552" s="247"/>
      <c r="E552" s="248"/>
      <c r="F552" s="296"/>
      <c r="G552" s="257"/>
      <c r="H552" s="292"/>
      <c r="I552" s="257"/>
      <c r="J552" s="295"/>
      <c r="K552" s="261" t="str">
        <f t="shared" ref="K552" si="847">IF(J552&lt;=0,"",IF(J552&lt;=2,"Muy Baja",IF(J552&lt;=24,"Baja",IF(J552&lt;=500,"Media",IF(J552&lt;=5000,"Alta","Muy Alta")))))</f>
        <v/>
      </c>
      <c r="L552" s="262" t="str">
        <f>IF(K552="","",IF(K552="Muy Baja",0.2,IF(K552="Baja",0.4,IF(K552="Media",0.6,IF(K552="Alta",0.8,IF(K552="Muy Alta",1,))))))</f>
        <v/>
      </c>
      <c r="M552" s="263"/>
      <c r="N552" s="262">
        <f>IF(NOT(ISERROR(MATCH(M552,'Tabla Impacto'!$B$221:$B$223,0))),'Tabla Impacto'!$F$223&amp;"Por favor no seleccionar los criterios de impacto(Afectación Económica o presupuestal y Pérdida Reputacional)",M552)</f>
        <v>0</v>
      </c>
      <c r="O552" s="261" t="str">
        <f>IF(OR(N552='Tabla Impacto'!$C$11,N552='Tabla Impacto'!$D$11),"Leve",IF(OR(N552='Tabla Impacto'!$C$12,N552='Tabla Impacto'!$D$12),"Menor",IF(OR(N552='Tabla Impacto'!$C$13,N552='Tabla Impacto'!$D$13),"Moderado",IF(OR(N552='Tabla Impacto'!$C$14,N552='Tabla Impacto'!$D$14),"Mayor",IF(OR(N552='Tabla Impacto'!$C$15,N552='Tabla Impacto'!$D$15),"Catastrófico","")))))</f>
        <v/>
      </c>
      <c r="P552" s="262" t="str">
        <f>IF(O552="","",IF(O552="Leve",0.2,IF(O552="Menor",0.4,IF(O552="Moderado",0.6,IF(O552="Mayor",0.8,IF(O552="Catastrófico",1,))))))</f>
        <v/>
      </c>
      <c r="Q552" s="264" t="str">
        <f>IF(OR(AND(K552="Muy Baja",O552="Leve"),AND(K552="Muy Baja",O552="Menor"),AND(K552="Baja",O552="Leve")),"Bajo",IF(OR(AND(K552="Muy baja",O552="Moderado"),AND(K552="Baja",O552="Menor"),AND(K552="Baja",O552="Moderado"),AND(K552="Media",O552="Leve"),AND(K552="Media",O552="Menor"),AND(K552="Media",O552="Moderado"),AND(K552="Alta",O552="Leve"),AND(K552="Alta",O552="Menor")),"Moderado",IF(OR(AND(K552="Muy Baja",O552="Mayor"),AND(K552="Baja",O552="Mayor"),AND(K552="Media",O552="Mayor"),AND(K552="Alta",O552="Moderado"),AND(K552="Alta",O552="Mayor"),AND(K552="Muy Alta",O552="Leve"),AND(K552="Muy Alta",O552="Menor"),AND(K552="Muy Alta",O552="Moderado"),AND(K552="Muy Alta",O552="Mayor")),"Alto",IF(OR(AND(K552="Muy Baja",O552="Catastrófico"),AND(K552="Baja",O552="Catastrófico"),AND(K552="Media",O552="Catastrófico"),AND(K552="Alta",O552="Catastrófico"),AND(K552="Muy Alta",O552="Catastrófico")),"Extremo",""))))</f>
        <v/>
      </c>
      <c r="R552" s="119">
        <v>1</v>
      </c>
      <c r="S552" s="122"/>
      <c r="T552" s="123" t="str">
        <f>IF(OR(U552="Preventivo",U552="Detectivo"),"Probabilidad",IF(U552="Correctivo","Impacto",""))</f>
        <v/>
      </c>
      <c r="U552" s="124"/>
      <c r="V552" s="124"/>
      <c r="W552" s="125" t="str">
        <f>IF(AND(U552="Preventivo",V552="Automático"),"50%",IF(AND(U552="Preventivo",V552="Manual"),"40%",IF(AND(U552="Detectivo",V552="Automático"),"40%",IF(AND(U552="Detectivo",V552="Manual"),"30%",IF(AND(U552="Correctivo",V552="Automático"),"35%",IF(AND(U552="Correctivo",V552="Manual"),"25%",""))))))</f>
        <v/>
      </c>
      <c r="X552" s="124"/>
      <c r="Y552" s="124"/>
      <c r="Z552" s="124"/>
      <c r="AA552" s="126" t="str">
        <f>IFERROR(IF(T552="Probabilidad",(L552-(+L552*W552)),IF(T552="Impacto",L552,"")),"")</f>
        <v/>
      </c>
      <c r="AB552" s="127" t="str">
        <f>IFERROR(IF(AA552="","",IF(AA552&lt;=0.2,"Muy Baja",IF(AA552&lt;=0.4,"Baja",IF(AA552&lt;=0.6,"Media",IF(AA552&lt;=0.8,"Alta","Muy Alta"))))),"")</f>
        <v/>
      </c>
      <c r="AC552" s="125" t="str">
        <f>+AA552</f>
        <v/>
      </c>
      <c r="AD552" s="127" t="str">
        <f>IFERROR(IF(AE552="","",IF(AE552&lt;=0.2,"Leve",IF(AE552&lt;=0.4,"Menor",IF(AE552&lt;=0.6,"Moderado",IF(AE552&lt;=0.8,"Mayor","Catastrófico"))))),"")</f>
        <v/>
      </c>
      <c r="AE552" s="125" t="str">
        <f>IFERROR(IF(T552="Impacto",(P552-(+P552*W552)),IF(T552="Probabilidad",P552,"")),"")</f>
        <v/>
      </c>
      <c r="AF552" s="128" t="str">
        <f>IFERROR(IF(OR(AND(AB552="Muy Baja",AD552="Leve"),AND(AB552="Muy Baja",AD552="Menor"),AND(AB552="Baja",AD552="Leve")),"Bajo",IF(OR(AND(AB552="Muy baja",AD552="Moderado"),AND(AB552="Baja",AD552="Menor"),AND(AB552="Baja",AD552="Moderado"),AND(AB552="Media",AD552="Leve"),AND(AB552="Media",AD552="Menor"),AND(AB552="Media",AD552="Moderado"),AND(AB552="Alta",AD552="Leve"),AND(AB552="Alta",AD552="Menor")),"Moderado",IF(OR(AND(AB552="Muy Baja",AD552="Mayor"),AND(AB552="Baja",AD552="Mayor"),AND(AB552="Media",AD552="Mayor"),AND(AB552="Alta",AD552="Moderado"),AND(AB552="Alta",AD552="Mayor"),AND(AB552="Muy Alta",AD552="Leve"),AND(AB552="Muy Alta",AD552="Menor"),AND(AB552="Muy Alta",AD552="Moderado"),AND(AB552="Muy Alta",AD552="Mayor")),"Alto",IF(OR(AND(AB552="Muy Baja",AD552="Catastrófico"),AND(AB552="Baja",AD552="Catastrófico"),AND(AB552="Media",AD552="Catastrófico"),AND(AB552="Alta",AD552="Catastrófico"),AND(AB552="Muy Alta",AD552="Catastrófico")),"Extremo","")))),"")</f>
        <v/>
      </c>
      <c r="AG552" s="124"/>
      <c r="AH552" s="148"/>
      <c r="AI552" s="132"/>
      <c r="AJ552" s="132"/>
      <c r="AK552" s="132"/>
      <c r="AL552" s="132"/>
      <c r="AM552" s="132"/>
      <c r="AN552" s="132"/>
      <c r="AO552" s="257"/>
    </row>
    <row r="553" spans="1:41" hidden="1" x14ac:dyDescent="0.3">
      <c r="A553" s="297"/>
      <c r="B553" s="297"/>
      <c r="C553" s="245"/>
      <c r="D553" s="247"/>
      <c r="E553" s="249"/>
      <c r="F553" s="296"/>
      <c r="G553" s="257"/>
      <c r="H553" s="292"/>
      <c r="I553" s="257"/>
      <c r="J553" s="295"/>
      <c r="K553" s="261"/>
      <c r="L553" s="262"/>
      <c r="M553" s="263"/>
      <c r="N553" s="262">
        <f>IF(NOT(ISERROR(MATCH(M553,_xlfn.ANCHORARRAY(H561),0))),L563&amp;"Por favor no seleccionar los criterios de impacto",M553)</f>
        <v>0</v>
      </c>
      <c r="O553" s="261"/>
      <c r="P553" s="262"/>
      <c r="Q553" s="264"/>
      <c r="R553" s="119">
        <v>2</v>
      </c>
      <c r="S553" s="122"/>
      <c r="T553" s="123" t="str">
        <f>IF(OR(U553="Preventivo",U553="Detectivo"),"Probabilidad",IF(U553="Correctivo","Impacto",""))</f>
        <v/>
      </c>
      <c r="U553" s="124"/>
      <c r="V553" s="124"/>
      <c r="W553" s="125" t="str">
        <f>IF(AND(U553="Preventivo",V553="Automático"),"50%",IF(AND(U553="Preventivo",V553="Manual"),"40%",IF(AND(U553="Detectivo",V553="Automático"),"40%",IF(AND(U553="Detectivo",V553="Manual"),"30%",IF(AND(U553="Correctivo",V553="Automático"),"35%",IF(AND(U553="Correctivo",V553="Manual"),"25%",""))))))</f>
        <v/>
      </c>
      <c r="X553" s="124"/>
      <c r="Y553" s="124"/>
      <c r="Z553" s="124"/>
      <c r="AA553" s="126" t="str">
        <f>IFERROR(IF(AND(T552="Probabilidad",T553="Probabilidad"),(AC552-(+AC552*W553)),IF(T553="Probabilidad",(L552-(+L552*W553)),IF(T553="Impacto",AC552,""))),"")</f>
        <v/>
      </c>
      <c r="AB553" s="127" t="str">
        <f t="shared" ref="AB553:AB557" si="848">IFERROR(IF(AA553="","",IF(AA553&lt;=0.2,"Muy Baja",IF(AA553&lt;=0.4,"Baja",IF(AA553&lt;=0.6,"Media",IF(AA553&lt;=0.8,"Alta","Muy Alta"))))),"")</f>
        <v/>
      </c>
      <c r="AC553" s="125" t="str">
        <f t="shared" ref="AC553:AC557" si="849">+AA553</f>
        <v/>
      </c>
      <c r="AD553" s="127" t="str">
        <f t="shared" ref="AD553:AD557" si="850">IFERROR(IF(AE553="","",IF(AE553&lt;=0.2,"Leve",IF(AE553&lt;=0.4,"Menor",IF(AE553&lt;=0.6,"Moderado",IF(AE553&lt;=0.8,"Mayor","Catastrófico"))))),"")</f>
        <v/>
      </c>
      <c r="AE553" s="125" t="str">
        <f>IFERROR(IF(AND(T552="Impacto",T553="Impacto"),(AE546-(+AE546*W553)),IF(T553="Impacto",($P$72-(+$P$72*W553)),IF(T553="Probabilidad",AE546,""))),"")</f>
        <v/>
      </c>
      <c r="AF553" s="128" t="str">
        <f t="shared" ref="AF553:AF554" si="851">IFERROR(IF(OR(AND(AB553="Muy Baja",AD553="Leve"),AND(AB553="Muy Baja",AD553="Menor"),AND(AB553="Baja",AD553="Leve")),"Bajo",IF(OR(AND(AB553="Muy baja",AD553="Moderado"),AND(AB553="Baja",AD553="Menor"),AND(AB553="Baja",AD553="Moderado"),AND(AB553="Media",AD553="Leve"),AND(AB553="Media",AD553="Menor"),AND(AB553="Media",AD553="Moderado"),AND(AB553="Alta",AD553="Leve"),AND(AB553="Alta",AD553="Menor")),"Moderado",IF(OR(AND(AB553="Muy Baja",AD553="Mayor"),AND(AB553="Baja",AD553="Mayor"),AND(AB553="Media",AD553="Mayor"),AND(AB553="Alta",AD553="Moderado"),AND(AB553="Alta",AD553="Mayor"),AND(AB553="Muy Alta",AD553="Leve"),AND(AB553="Muy Alta",AD553="Menor"),AND(AB553="Muy Alta",AD553="Moderado"),AND(AB553="Muy Alta",AD553="Mayor")),"Alto",IF(OR(AND(AB553="Muy Baja",AD553="Catastrófico"),AND(AB553="Baja",AD553="Catastrófico"),AND(AB553="Media",AD553="Catastrófico"),AND(AB553="Alta",AD553="Catastrófico"),AND(AB553="Muy Alta",AD553="Catastrófico")),"Extremo","")))),"")</f>
        <v/>
      </c>
      <c r="AG553" s="124"/>
      <c r="AH553" s="148"/>
      <c r="AI553" s="132"/>
      <c r="AJ553" s="132"/>
      <c r="AK553" s="132"/>
      <c r="AL553" s="132"/>
      <c r="AM553" s="132"/>
      <c r="AN553" s="132"/>
      <c r="AO553" s="257"/>
    </row>
    <row r="554" spans="1:41" hidden="1" x14ac:dyDescent="0.3">
      <c r="A554" s="297"/>
      <c r="B554" s="297"/>
      <c r="C554" s="245"/>
      <c r="D554" s="247"/>
      <c r="E554" s="249"/>
      <c r="F554" s="296"/>
      <c r="G554" s="257"/>
      <c r="H554" s="292"/>
      <c r="I554" s="257"/>
      <c r="J554" s="295"/>
      <c r="K554" s="261"/>
      <c r="L554" s="262"/>
      <c r="M554" s="263"/>
      <c r="N554" s="262">
        <f>IF(NOT(ISERROR(MATCH(M554,_xlfn.ANCHORARRAY(H562),0))),L564&amp;"Por favor no seleccionar los criterios de impacto",M554)</f>
        <v>0</v>
      </c>
      <c r="O554" s="261"/>
      <c r="P554" s="262"/>
      <c r="Q554" s="264"/>
      <c r="R554" s="119">
        <v>3</v>
      </c>
      <c r="S554" s="130"/>
      <c r="T554" s="123" t="str">
        <f>IF(OR(U554="Preventivo",U554="Detectivo"),"Probabilidad",IF(U554="Correctivo","Impacto",""))</f>
        <v/>
      </c>
      <c r="U554" s="124"/>
      <c r="V554" s="124"/>
      <c r="W554" s="125" t="str">
        <f t="shared" ref="W554:W557" si="852">IF(AND(U554="Preventivo",V554="Automático"),"50%",IF(AND(U554="Preventivo",V554="Manual"),"40%",IF(AND(U554="Detectivo",V554="Automático"),"40%",IF(AND(U554="Detectivo",V554="Manual"),"30%",IF(AND(U554="Correctivo",V554="Automático"),"35%",IF(AND(U554="Correctivo",V554="Manual"),"25%",""))))))</f>
        <v/>
      </c>
      <c r="X554" s="124"/>
      <c r="Y554" s="124"/>
      <c r="Z554" s="124"/>
      <c r="AA554" s="126" t="str">
        <f>IFERROR(IF(AND(T553="Probabilidad",T554="Probabilidad"),(AC553-(+AC553*W554)),IF(AND(T553="Impacto",T554="Probabilidad"),(AC552-(+AC552*W554)),IF(T554="Impacto",AC553,""))),"")</f>
        <v/>
      </c>
      <c r="AB554" s="127" t="str">
        <f t="shared" si="848"/>
        <v/>
      </c>
      <c r="AC554" s="125" t="str">
        <f t="shared" si="849"/>
        <v/>
      </c>
      <c r="AD554" s="127" t="str">
        <f t="shared" si="850"/>
        <v/>
      </c>
      <c r="AE554" s="125" t="str">
        <f>IFERROR(IF(AND(T553="Impacto",T554="Impacto"),(AE553-(+AE553*W554)),IF(AND(T553="Probabilidad",T554="Impacto"),(AE552-(+AE552*W554)),IF(T554="Probabilidad",AE553,""))),"")</f>
        <v/>
      </c>
      <c r="AF554" s="128" t="str">
        <f t="shared" si="851"/>
        <v/>
      </c>
      <c r="AG554" s="124"/>
      <c r="AH554" s="148"/>
      <c r="AI554" s="132"/>
      <c r="AJ554" s="132"/>
      <c r="AK554" s="132"/>
      <c r="AL554" s="132"/>
      <c r="AM554" s="132"/>
      <c r="AN554" s="132"/>
      <c r="AO554" s="257"/>
    </row>
    <row r="555" spans="1:41" hidden="1" x14ac:dyDescent="0.3">
      <c r="A555" s="297"/>
      <c r="B555" s="297"/>
      <c r="C555" s="245"/>
      <c r="D555" s="247"/>
      <c r="E555" s="249"/>
      <c r="F555" s="296"/>
      <c r="G555" s="257"/>
      <c r="H555" s="292"/>
      <c r="I555" s="257"/>
      <c r="J555" s="295"/>
      <c r="K555" s="261"/>
      <c r="L555" s="262"/>
      <c r="M555" s="263"/>
      <c r="N555" s="262">
        <f>IF(NOT(ISERROR(MATCH(M555,_xlfn.ANCHORARRAY(H563),0))),L565&amp;"Por favor no seleccionar los criterios de impacto",M555)</f>
        <v>0</v>
      </c>
      <c r="O555" s="261"/>
      <c r="P555" s="262"/>
      <c r="Q555" s="264"/>
      <c r="R555" s="119">
        <v>4</v>
      </c>
      <c r="S555" s="122"/>
      <c r="T555" s="123" t="str">
        <f t="shared" ref="T555:T557" si="853">IF(OR(U555="Preventivo",U555="Detectivo"),"Probabilidad",IF(U555="Correctivo","Impacto",""))</f>
        <v/>
      </c>
      <c r="U555" s="124"/>
      <c r="V555" s="124"/>
      <c r="W555" s="125" t="str">
        <f t="shared" si="852"/>
        <v/>
      </c>
      <c r="X555" s="124"/>
      <c r="Y555" s="124"/>
      <c r="Z555" s="124"/>
      <c r="AA555" s="126" t="str">
        <f t="shared" ref="AA555:AA557" si="854">IFERROR(IF(AND(T554="Probabilidad",T555="Probabilidad"),(AC554-(+AC554*W555)),IF(AND(T554="Impacto",T555="Probabilidad"),(AC553-(+AC553*W555)),IF(T555="Impacto",AC554,""))),"")</f>
        <v/>
      </c>
      <c r="AB555" s="127" t="str">
        <f t="shared" si="848"/>
        <v/>
      </c>
      <c r="AC555" s="125" t="str">
        <f t="shared" si="849"/>
        <v/>
      </c>
      <c r="AD555" s="127" t="str">
        <f t="shared" si="850"/>
        <v/>
      </c>
      <c r="AE555" s="125" t="str">
        <f t="shared" ref="AE555:AE557" si="855">IFERROR(IF(AND(T554="Impacto",T555="Impacto"),(AE554-(+AE554*W555)),IF(AND(T554="Probabilidad",T555="Impacto"),(AE553-(+AE553*W555)),IF(T555="Probabilidad",AE554,""))),"")</f>
        <v/>
      </c>
      <c r="AF555" s="128" t="str">
        <f>IFERROR(IF(OR(AND(AB555="Muy Baja",AD555="Leve"),AND(AB555="Muy Baja",AD555="Menor"),AND(AB555="Baja",AD555="Leve")),"Bajo",IF(OR(AND(AB555="Muy baja",AD555="Moderado"),AND(AB555="Baja",AD555="Menor"),AND(AB555="Baja",AD555="Moderado"),AND(AB555="Media",AD555="Leve"),AND(AB555="Media",AD555="Menor"),AND(AB555="Media",AD555="Moderado"),AND(AB555="Alta",AD555="Leve"),AND(AB555="Alta",AD555="Menor")),"Moderado",IF(OR(AND(AB555="Muy Baja",AD555="Mayor"),AND(AB555="Baja",AD555="Mayor"),AND(AB555="Media",AD555="Mayor"),AND(AB555="Alta",AD555="Moderado"),AND(AB555="Alta",AD555="Mayor"),AND(AB555="Muy Alta",AD555="Leve"),AND(AB555="Muy Alta",AD555="Menor"),AND(AB555="Muy Alta",AD555="Moderado"),AND(AB555="Muy Alta",AD555="Mayor")),"Alto",IF(OR(AND(AB555="Muy Baja",AD555="Catastrófico"),AND(AB555="Baja",AD555="Catastrófico"),AND(AB555="Media",AD555="Catastrófico"),AND(AB555="Alta",AD555="Catastrófico"),AND(AB555="Muy Alta",AD555="Catastrófico")),"Extremo","")))),"")</f>
        <v/>
      </c>
      <c r="AG555" s="124"/>
      <c r="AH555" s="148"/>
      <c r="AI555" s="132"/>
      <c r="AJ555" s="132"/>
      <c r="AK555" s="132"/>
      <c r="AL555" s="132"/>
      <c r="AM555" s="132"/>
      <c r="AN555" s="132"/>
      <c r="AO555" s="257"/>
    </row>
    <row r="556" spans="1:41" hidden="1" x14ac:dyDescent="0.3">
      <c r="A556" s="297"/>
      <c r="B556" s="297"/>
      <c r="C556" s="245"/>
      <c r="D556" s="247"/>
      <c r="E556" s="249"/>
      <c r="F556" s="296"/>
      <c r="G556" s="257"/>
      <c r="H556" s="292"/>
      <c r="I556" s="257"/>
      <c r="J556" s="295"/>
      <c r="K556" s="261"/>
      <c r="L556" s="262"/>
      <c r="M556" s="263"/>
      <c r="N556" s="262">
        <f>IF(NOT(ISERROR(MATCH(M556,_xlfn.ANCHORARRAY(H564),0))),L566&amp;"Por favor no seleccionar los criterios de impacto",M556)</f>
        <v>0</v>
      </c>
      <c r="O556" s="261"/>
      <c r="P556" s="262"/>
      <c r="Q556" s="264"/>
      <c r="R556" s="119">
        <v>5</v>
      </c>
      <c r="S556" s="122"/>
      <c r="T556" s="123" t="str">
        <f t="shared" si="853"/>
        <v/>
      </c>
      <c r="U556" s="124"/>
      <c r="V556" s="124"/>
      <c r="W556" s="125" t="str">
        <f t="shared" si="852"/>
        <v/>
      </c>
      <c r="X556" s="124"/>
      <c r="Y556" s="124"/>
      <c r="Z556" s="124"/>
      <c r="AA556" s="126" t="str">
        <f t="shared" si="854"/>
        <v/>
      </c>
      <c r="AB556" s="127" t="str">
        <f t="shared" si="848"/>
        <v/>
      </c>
      <c r="AC556" s="125" t="str">
        <f t="shared" si="849"/>
        <v/>
      </c>
      <c r="AD556" s="127" t="str">
        <f t="shared" si="850"/>
        <v/>
      </c>
      <c r="AE556" s="125" t="str">
        <f t="shared" si="855"/>
        <v/>
      </c>
      <c r="AF556" s="128" t="str">
        <f t="shared" ref="AF556:AF557" si="856">IFERROR(IF(OR(AND(AB556="Muy Baja",AD556="Leve"),AND(AB556="Muy Baja",AD556="Menor"),AND(AB556="Baja",AD556="Leve")),"Bajo",IF(OR(AND(AB556="Muy baja",AD556="Moderado"),AND(AB556="Baja",AD556="Menor"),AND(AB556="Baja",AD556="Moderado"),AND(AB556="Media",AD556="Leve"),AND(AB556="Media",AD556="Menor"),AND(AB556="Media",AD556="Moderado"),AND(AB556="Alta",AD556="Leve"),AND(AB556="Alta",AD556="Menor")),"Moderado",IF(OR(AND(AB556="Muy Baja",AD556="Mayor"),AND(AB556="Baja",AD556="Mayor"),AND(AB556="Media",AD556="Mayor"),AND(AB556="Alta",AD556="Moderado"),AND(AB556="Alta",AD556="Mayor"),AND(AB556="Muy Alta",AD556="Leve"),AND(AB556="Muy Alta",AD556="Menor"),AND(AB556="Muy Alta",AD556="Moderado"),AND(AB556="Muy Alta",AD556="Mayor")),"Alto",IF(OR(AND(AB556="Muy Baja",AD556="Catastrófico"),AND(AB556="Baja",AD556="Catastrófico"),AND(AB556="Media",AD556="Catastrófico"),AND(AB556="Alta",AD556="Catastrófico"),AND(AB556="Muy Alta",AD556="Catastrófico")),"Extremo","")))),"")</f>
        <v/>
      </c>
      <c r="AG556" s="124"/>
      <c r="AH556" s="148"/>
      <c r="AI556" s="132"/>
      <c r="AJ556" s="132"/>
      <c r="AK556" s="132"/>
      <c r="AL556" s="132"/>
      <c r="AM556" s="132"/>
      <c r="AN556" s="132"/>
      <c r="AO556" s="257"/>
    </row>
    <row r="557" spans="1:41" hidden="1" x14ac:dyDescent="0.3">
      <c r="A557" s="297"/>
      <c r="B557" s="297"/>
      <c r="C557" s="246"/>
      <c r="D557" s="247"/>
      <c r="E557" s="250"/>
      <c r="F557" s="296"/>
      <c r="G557" s="257"/>
      <c r="H557" s="292"/>
      <c r="I557" s="257"/>
      <c r="J557" s="295"/>
      <c r="K557" s="261"/>
      <c r="L557" s="262"/>
      <c r="M557" s="263"/>
      <c r="N557" s="262">
        <f>IF(NOT(ISERROR(MATCH(M557,_xlfn.ANCHORARRAY(H565),0))),L567&amp;"Por favor no seleccionar los criterios de impacto",M557)</f>
        <v>0</v>
      </c>
      <c r="O557" s="261"/>
      <c r="P557" s="262"/>
      <c r="Q557" s="264"/>
      <c r="R557" s="119">
        <v>6</v>
      </c>
      <c r="S557" s="122"/>
      <c r="T557" s="123" t="str">
        <f t="shared" si="853"/>
        <v/>
      </c>
      <c r="U557" s="124"/>
      <c r="V557" s="124"/>
      <c r="W557" s="125" t="str">
        <f t="shared" si="852"/>
        <v/>
      </c>
      <c r="X557" s="124"/>
      <c r="Y557" s="124"/>
      <c r="Z557" s="124"/>
      <c r="AA557" s="126" t="str">
        <f t="shared" si="854"/>
        <v/>
      </c>
      <c r="AB557" s="127" t="str">
        <f t="shared" si="848"/>
        <v/>
      </c>
      <c r="AC557" s="125" t="str">
        <f t="shared" si="849"/>
        <v/>
      </c>
      <c r="AD557" s="127" t="str">
        <f t="shared" si="850"/>
        <v/>
      </c>
      <c r="AE557" s="125" t="str">
        <f t="shared" si="855"/>
        <v/>
      </c>
      <c r="AF557" s="128" t="str">
        <f t="shared" si="856"/>
        <v/>
      </c>
      <c r="AG557" s="124"/>
      <c r="AH557" s="148"/>
      <c r="AI557" s="132"/>
      <c r="AJ557" s="132"/>
      <c r="AK557" s="132"/>
      <c r="AL557" s="132"/>
      <c r="AM557" s="132"/>
      <c r="AN557" s="132"/>
      <c r="AO557" s="257"/>
    </row>
    <row r="558" spans="1:41" hidden="1" x14ac:dyDescent="0.3">
      <c r="A558" s="297"/>
      <c r="B558" s="297"/>
      <c r="C558" s="244">
        <v>122</v>
      </c>
      <c r="D558" s="247"/>
      <c r="E558" s="248"/>
      <c r="F558" s="296"/>
      <c r="G558" s="257"/>
      <c r="H558" s="292"/>
      <c r="I558" s="257"/>
      <c r="J558" s="295"/>
      <c r="K558" s="261" t="str">
        <f t="shared" ref="K558" si="857">IF(J558&lt;=0,"",IF(J558&lt;=2,"Muy Baja",IF(J558&lt;=24,"Baja",IF(J558&lt;=500,"Media",IF(J558&lt;=5000,"Alta","Muy Alta")))))</f>
        <v/>
      </c>
      <c r="L558" s="262" t="str">
        <f>IF(K558="","",IF(K558="Muy Baja",0.2,IF(K558="Baja",0.4,IF(K558="Media",0.6,IF(K558="Alta",0.8,IF(K558="Muy Alta",1,))))))</f>
        <v/>
      </c>
      <c r="M558" s="263"/>
      <c r="N558" s="262">
        <f>IF(NOT(ISERROR(MATCH(M558,'Tabla Impacto'!$B$221:$B$223,0))),'Tabla Impacto'!$F$223&amp;"Por favor no seleccionar los criterios de impacto(Afectación Económica o presupuestal y Pérdida Reputacional)",M558)</f>
        <v>0</v>
      </c>
      <c r="O558" s="261" t="str">
        <f>IF(OR(N558='Tabla Impacto'!$C$11,N558='Tabla Impacto'!$D$11),"Leve",IF(OR(N558='Tabla Impacto'!$C$12,N558='Tabla Impacto'!$D$12),"Menor",IF(OR(N558='Tabla Impacto'!$C$13,N558='Tabla Impacto'!$D$13),"Moderado",IF(OR(N558='Tabla Impacto'!$C$14,N558='Tabla Impacto'!$D$14),"Mayor",IF(OR(N558='Tabla Impacto'!$C$15,N558='Tabla Impacto'!$D$15),"Catastrófico","")))))</f>
        <v/>
      </c>
      <c r="P558" s="262" t="str">
        <f>IF(O558="","",IF(O558="Leve",0.2,IF(O558="Menor",0.4,IF(O558="Moderado",0.6,IF(O558="Mayor",0.8,IF(O558="Catastrófico",1,))))))</f>
        <v/>
      </c>
      <c r="Q558" s="264" t="str">
        <f>IF(OR(AND(K558="Muy Baja",O558="Leve"),AND(K558="Muy Baja",O558="Menor"),AND(K558="Baja",O558="Leve")),"Bajo",IF(OR(AND(K558="Muy baja",O558="Moderado"),AND(K558="Baja",O558="Menor"),AND(K558="Baja",O558="Moderado"),AND(K558="Media",O558="Leve"),AND(K558="Media",O558="Menor"),AND(K558="Media",O558="Moderado"),AND(K558="Alta",O558="Leve"),AND(K558="Alta",O558="Menor")),"Moderado",IF(OR(AND(K558="Muy Baja",O558="Mayor"),AND(K558="Baja",O558="Mayor"),AND(K558="Media",O558="Mayor"),AND(K558="Alta",O558="Moderado"),AND(K558="Alta",O558="Mayor"),AND(K558="Muy Alta",O558="Leve"),AND(K558="Muy Alta",O558="Menor"),AND(K558="Muy Alta",O558="Moderado"),AND(K558="Muy Alta",O558="Mayor")),"Alto",IF(OR(AND(K558="Muy Baja",O558="Catastrófico"),AND(K558="Baja",O558="Catastrófico"),AND(K558="Media",O558="Catastrófico"),AND(K558="Alta",O558="Catastrófico"),AND(K558="Muy Alta",O558="Catastrófico")),"Extremo",""))))</f>
        <v/>
      </c>
      <c r="R558" s="119">
        <v>1</v>
      </c>
      <c r="S558" s="122"/>
      <c r="T558" s="123" t="str">
        <f>IF(OR(U558="Preventivo",U558="Detectivo"),"Probabilidad",IF(U558="Correctivo","Impacto",""))</f>
        <v/>
      </c>
      <c r="U558" s="124"/>
      <c r="V558" s="124"/>
      <c r="W558" s="125" t="str">
        <f>IF(AND(U558="Preventivo",V558="Automático"),"50%",IF(AND(U558="Preventivo",V558="Manual"),"40%",IF(AND(U558="Detectivo",V558="Automático"),"40%",IF(AND(U558="Detectivo",V558="Manual"),"30%",IF(AND(U558="Correctivo",V558="Automático"),"35%",IF(AND(U558="Correctivo",V558="Manual"),"25%",""))))))</f>
        <v/>
      </c>
      <c r="X558" s="124"/>
      <c r="Y558" s="124"/>
      <c r="Z558" s="124"/>
      <c r="AA558" s="126" t="str">
        <f>IFERROR(IF(T558="Probabilidad",(L558-(+L558*W558)),IF(T558="Impacto",L558,"")),"")</f>
        <v/>
      </c>
      <c r="AB558" s="127" t="str">
        <f>IFERROR(IF(AA558="","",IF(AA558&lt;=0.2,"Muy Baja",IF(AA558&lt;=0.4,"Baja",IF(AA558&lt;=0.6,"Media",IF(AA558&lt;=0.8,"Alta","Muy Alta"))))),"")</f>
        <v/>
      </c>
      <c r="AC558" s="125" t="str">
        <f>+AA558</f>
        <v/>
      </c>
      <c r="AD558" s="127" t="str">
        <f>IFERROR(IF(AE558="","",IF(AE558&lt;=0.2,"Leve",IF(AE558&lt;=0.4,"Menor",IF(AE558&lt;=0.6,"Moderado",IF(AE558&lt;=0.8,"Mayor","Catastrófico"))))),"")</f>
        <v/>
      </c>
      <c r="AE558" s="125" t="str">
        <f>IFERROR(IF(T558="Impacto",(P558-(+P558*W558)),IF(T558="Probabilidad",P558,"")),"")</f>
        <v/>
      </c>
      <c r="AF558" s="128" t="str">
        <f>IFERROR(IF(OR(AND(AB558="Muy Baja",AD558="Leve"),AND(AB558="Muy Baja",AD558="Menor"),AND(AB558="Baja",AD558="Leve")),"Bajo",IF(OR(AND(AB558="Muy baja",AD558="Moderado"),AND(AB558="Baja",AD558="Menor"),AND(AB558="Baja",AD558="Moderado"),AND(AB558="Media",AD558="Leve"),AND(AB558="Media",AD558="Menor"),AND(AB558="Media",AD558="Moderado"),AND(AB558="Alta",AD558="Leve"),AND(AB558="Alta",AD558="Menor")),"Moderado",IF(OR(AND(AB558="Muy Baja",AD558="Mayor"),AND(AB558="Baja",AD558="Mayor"),AND(AB558="Media",AD558="Mayor"),AND(AB558="Alta",AD558="Moderado"),AND(AB558="Alta",AD558="Mayor"),AND(AB558="Muy Alta",AD558="Leve"),AND(AB558="Muy Alta",AD558="Menor"),AND(AB558="Muy Alta",AD558="Moderado"),AND(AB558="Muy Alta",AD558="Mayor")),"Alto",IF(OR(AND(AB558="Muy Baja",AD558="Catastrófico"),AND(AB558="Baja",AD558="Catastrófico"),AND(AB558="Media",AD558="Catastrófico"),AND(AB558="Alta",AD558="Catastrófico"),AND(AB558="Muy Alta",AD558="Catastrófico")),"Extremo","")))),"")</f>
        <v/>
      </c>
      <c r="AG558" s="124"/>
      <c r="AH558" s="148"/>
      <c r="AI558" s="132"/>
      <c r="AJ558" s="132"/>
      <c r="AK558" s="132"/>
      <c r="AL558" s="132"/>
      <c r="AM558" s="132"/>
      <c r="AN558" s="132"/>
      <c r="AO558" s="257"/>
    </row>
    <row r="559" spans="1:41" hidden="1" x14ac:dyDescent="0.3">
      <c r="A559" s="297"/>
      <c r="B559" s="297"/>
      <c r="C559" s="245"/>
      <c r="D559" s="247"/>
      <c r="E559" s="249"/>
      <c r="F559" s="296"/>
      <c r="G559" s="257"/>
      <c r="H559" s="292"/>
      <c r="I559" s="257"/>
      <c r="J559" s="295"/>
      <c r="K559" s="261"/>
      <c r="L559" s="262"/>
      <c r="M559" s="263"/>
      <c r="N559" s="262">
        <f>IF(NOT(ISERROR(MATCH(M559,_xlfn.ANCHORARRAY(H567),0))),L569&amp;"Por favor no seleccionar los criterios de impacto",M559)</f>
        <v>0</v>
      </c>
      <c r="O559" s="261"/>
      <c r="P559" s="262"/>
      <c r="Q559" s="264"/>
      <c r="R559" s="119">
        <v>2</v>
      </c>
      <c r="S559" s="122"/>
      <c r="T559" s="123" t="str">
        <f>IF(OR(U559="Preventivo",U559="Detectivo"),"Probabilidad",IF(U559="Correctivo","Impacto",""))</f>
        <v/>
      </c>
      <c r="U559" s="124"/>
      <c r="V559" s="124"/>
      <c r="W559" s="125" t="str">
        <f>IF(AND(U559="Preventivo",V559="Automático"),"50%",IF(AND(U559="Preventivo",V559="Manual"),"40%",IF(AND(U559="Detectivo",V559="Automático"),"40%",IF(AND(U559="Detectivo",V559="Manual"),"30%",IF(AND(U559="Correctivo",V559="Automático"),"35%",IF(AND(U559="Correctivo",V559="Manual"),"25%",""))))))</f>
        <v/>
      </c>
      <c r="X559" s="124"/>
      <c r="Y559" s="124"/>
      <c r="Z559" s="124"/>
      <c r="AA559" s="126" t="str">
        <f>IFERROR(IF(AND(T558="Probabilidad",T559="Probabilidad"),(AC558-(+AC558*W559)),IF(T559="Probabilidad",(L558-(+L558*W559)),IF(T559="Impacto",AC558,""))),"")</f>
        <v/>
      </c>
      <c r="AB559" s="127" t="str">
        <f t="shared" ref="AB559:AB563" si="858">IFERROR(IF(AA559="","",IF(AA559&lt;=0.2,"Muy Baja",IF(AA559&lt;=0.4,"Baja",IF(AA559&lt;=0.6,"Media",IF(AA559&lt;=0.8,"Alta","Muy Alta"))))),"")</f>
        <v/>
      </c>
      <c r="AC559" s="125" t="str">
        <f t="shared" ref="AC559:AC563" si="859">+AA559</f>
        <v/>
      </c>
      <c r="AD559" s="127" t="str">
        <f t="shared" ref="AD559:AD563" si="860">IFERROR(IF(AE559="","",IF(AE559&lt;=0.2,"Leve",IF(AE559&lt;=0.4,"Menor",IF(AE559&lt;=0.6,"Moderado",IF(AE559&lt;=0.8,"Mayor","Catastrófico"))))),"")</f>
        <v/>
      </c>
      <c r="AE559" s="125" t="str">
        <f>IFERROR(IF(AND(T558="Impacto",T559="Impacto"),(AE552-(+AE552*W559)),IF(T559="Impacto",($P$72-(+$P$72*W559)),IF(T559="Probabilidad",AE552,""))),"")</f>
        <v/>
      </c>
      <c r="AF559" s="128" t="str">
        <f t="shared" ref="AF559:AF560" si="861">IFERROR(IF(OR(AND(AB559="Muy Baja",AD559="Leve"),AND(AB559="Muy Baja",AD559="Menor"),AND(AB559="Baja",AD559="Leve")),"Bajo",IF(OR(AND(AB559="Muy baja",AD559="Moderado"),AND(AB559="Baja",AD559="Menor"),AND(AB559="Baja",AD559="Moderado"),AND(AB559="Media",AD559="Leve"),AND(AB559="Media",AD559="Menor"),AND(AB559="Media",AD559="Moderado"),AND(AB559="Alta",AD559="Leve"),AND(AB559="Alta",AD559="Menor")),"Moderado",IF(OR(AND(AB559="Muy Baja",AD559="Mayor"),AND(AB559="Baja",AD559="Mayor"),AND(AB559="Media",AD559="Mayor"),AND(AB559="Alta",AD559="Moderado"),AND(AB559="Alta",AD559="Mayor"),AND(AB559="Muy Alta",AD559="Leve"),AND(AB559="Muy Alta",AD559="Menor"),AND(AB559="Muy Alta",AD559="Moderado"),AND(AB559="Muy Alta",AD559="Mayor")),"Alto",IF(OR(AND(AB559="Muy Baja",AD559="Catastrófico"),AND(AB559="Baja",AD559="Catastrófico"),AND(AB559="Media",AD559="Catastrófico"),AND(AB559="Alta",AD559="Catastrófico"),AND(AB559="Muy Alta",AD559="Catastrófico")),"Extremo","")))),"")</f>
        <v/>
      </c>
      <c r="AG559" s="124"/>
      <c r="AH559" s="148"/>
      <c r="AI559" s="132"/>
      <c r="AJ559" s="132"/>
      <c r="AK559" s="132"/>
      <c r="AL559" s="132"/>
      <c r="AM559" s="132"/>
      <c r="AN559" s="132"/>
      <c r="AO559" s="257"/>
    </row>
    <row r="560" spans="1:41" hidden="1" x14ac:dyDescent="0.3">
      <c r="A560" s="297"/>
      <c r="B560" s="297"/>
      <c r="C560" s="245"/>
      <c r="D560" s="247"/>
      <c r="E560" s="249"/>
      <c r="F560" s="296"/>
      <c r="G560" s="257"/>
      <c r="H560" s="292"/>
      <c r="I560" s="257"/>
      <c r="J560" s="295"/>
      <c r="K560" s="261"/>
      <c r="L560" s="262"/>
      <c r="M560" s="263"/>
      <c r="N560" s="262">
        <f>IF(NOT(ISERROR(MATCH(M560,_xlfn.ANCHORARRAY(H568),0))),L570&amp;"Por favor no seleccionar los criterios de impacto",M560)</f>
        <v>0</v>
      </c>
      <c r="O560" s="261"/>
      <c r="P560" s="262"/>
      <c r="Q560" s="264"/>
      <c r="R560" s="119">
        <v>3</v>
      </c>
      <c r="S560" s="130"/>
      <c r="T560" s="123" t="str">
        <f>IF(OR(U560="Preventivo",U560="Detectivo"),"Probabilidad",IF(U560="Correctivo","Impacto",""))</f>
        <v/>
      </c>
      <c r="U560" s="124"/>
      <c r="V560" s="124"/>
      <c r="W560" s="125" t="str">
        <f t="shared" ref="W560:W563" si="862">IF(AND(U560="Preventivo",V560="Automático"),"50%",IF(AND(U560="Preventivo",V560="Manual"),"40%",IF(AND(U560="Detectivo",V560="Automático"),"40%",IF(AND(U560="Detectivo",V560="Manual"),"30%",IF(AND(U560="Correctivo",V560="Automático"),"35%",IF(AND(U560="Correctivo",V560="Manual"),"25%",""))))))</f>
        <v/>
      </c>
      <c r="X560" s="124"/>
      <c r="Y560" s="124"/>
      <c r="Z560" s="124"/>
      <c r="AA560" s="126" t="str">
        <f>IFERROR(IF(AND(T559="Probabilidad",T560="Probabilidad"),(AC559-(+AC559*W560)),IF(AND(T559="Impacto",T560="Probabilidad"),(AC558-(+AC558*W560)),IF(T560="Impacto",AC559,""))),"")</f>
        <v/>
      </c>
      <c r="AB560" s="127" t="str">
        <f t="shared" si="858"/>
        <v/>
      </c>
      <c r="AC560" s="125" t="str">
        <f t="shared" si="859"/>
        <v/>
      </c>
      <c r="AD560" s="127" t="str">
        <f t="shared" si="860"/>
        <v/>
      </c>
      <c r="AE560" s="125" t="str">
        <f>IFERROR(IF(AND(T559="Impacto",T560="Impacto"),(AE559-(+AE559*W560)),IF(AND(T559="Probabilidad",T560="Impacto"),(AE558-(+AE558*W560)),IF(T560="Probabilidad",AE559,""))),"")</f>
        <v/>
      </c>
      <c r="AF560" s="128" t="str">
        <f t="shared" si="861"/>
        <v/>
      </c>
      <c r="AG560" s="124"/>
      <c r="AH560" s="148"/>
      <c r="AI560" s="132"/>
      <c r="AJ560" s="132"/>
      <c r="AK560" s="132"/>
      <c r="AL560" s="132"/>
      <c r="AM560" s="132"/>
      <c r="AN560" s="132"/>
      <c r="AO560" s="257"/>
    </row>
    <row r="561" spans="1:41" hidden="1" x14ac:dyDescent="0.3">
      <c r="A561" s="297"/>
      <c r="B561" s="297"/>
      <c r="C561" s="245"/>
      <c r="D561" s="247"/>
      <c r="E561" s="249"/>
      <c r="F561" s="296"/>
      <c r="G561" s="257"/>
      <c r="H561" s="292"/>
      <c r="I561" s="257"/>
      <c r="J561" s="295"/>
      <c r="K561" s="261"/>
      <c r="L561" s="262"/>
      <c r="M561" s="263"/>
      <c r="N561" s="262">
        <f>IF(NOT(ISERROR(MATCH(M561,_xlfn.ANCHORARRAY(H569),0))),L571&amp;"Por favor no seleccionar los criterios de impacto",M561)</f>
        <v>0</v>
      </c>
      <c r="O561" s="261"/>
      <c r="P561" s="262"/>
      <c r="Q561" s="264"/>
      <c r="R561" s="119">
        <v>4</v>
      </c>
      <c r="S561" s="122"/>
      <c r="T561" s="123" t="str">
        <f t="shared" ref="T561:T563" si="863">IF(OR(U561="Preventivo",U561="Detectivo"),"Probabilidad",IF(U561="Correctivo","Impacto",""))</f>
        <v/>
      </c>
      <c r="U561" s="124"/>
      <c r="V561" s="124"/>
      <c r="W561" s="125" t="str">
        <f t="shared" si="862"/>
        <v/>
      </c>
      <c r="X561" s="124"/>
      <c r="Y561" s="124"/>
      <c r="Z561" s="124"/>
      <c r="AA561" s="126" t="str">
        <f t="shared" ref="AA561:AA563" si="864">IFERROR(IF(AND(T560="Probabilidad",T561="Probabilidad"),(AC560-(+AC560*W561)),IF(AND(T560="Impacto",T561="Probabilidad"),(AC559-(+AC559*W561)),IF(T561="Impacto",AC560,""))),"")</f>
        <v/>
      </c>
      <c r="AB561" s="127" t="str">
        <f t="shared" si="858"/>
        <v/>
      </c>
      <c r="AC561" s="125" t="str">
        <f t="shared" si="859"/>
        <v/>
      </c>
      <c r="AD561" s="127" t="str">
        <f t="shared" si="860"/>
        <v/>
      </c>
      <c r="AE561" s="125" t="str">
        <f t="shared" ref="AE561:AE563" si="865">IFERROR(IF(AND(T560="Impacto",T561="Impacto"),(AE560-(+AE560*W561)),IF(AND(T560="Probabilidad",T561="Impacto"),(AE559-(+AE559*W561)),IF(T561="Probabilidad",AE560,""))),"")</f>
        <v/>
      </c>
      <c r="AF561" s="128" t="str">
        <f>IFERROR(IF(OR(AND(AB561="Muy Baja",AD561="Leve"),AND(AB561="Muy Baja",AD561="Menor"),AND(AB561="Baja",AD561="Leve")),"Bajo",IF(OR(AND(AB561="Muy baja",AD561="Moderado"),AND(AB561="Baja",AD561="Menor"),AND(AB561="Baja",AD561="Moderado"),AND(AB561="Media",AD561="Leve"),AND(AB561="Media",AD561="Menor"),AND(AB561="Media",AD561="Moderado"),AND(AB561="Alta",AD561="Leve"),AND(AB561="Alta",AD561="Menor")),"Moderado",IF(OR(AND(AB561="Muy Baja",AD561="Mayor"),AND(AB561="Baja",AD561="Mayor"),AND(AB561="Media",AD561="Mayor"),AND(AB561="Alta",AD561="Moderado"),AND(AB561="Alta",AD561="Mayor"),AND(AB561="Muy Alta",AD561="Leve"),AND(AB561="Muy Alta",AD561="Menor"),AND(AB561="Muy Alta",AD561="Moderado"),AND(AB561="Muy Alta",AD561="Mayor")),"Alto",IF(OR(AND(AB561="Muy Baja",AD561="Catastrófico"),AND(AB561="Baja",AD561="Catastrófico"),AND(AB561="Media",AD561="Catastrófico"),AND(AB561="Alta",AD561="Catastrófico"),AND(AB561="Muy Alta",AD561="Catastrófico")),"Extremo","")))),"")</f>
        <v/>
      </c>
      <c r="AG561" s="124"/>
      <c r="AH561" s="148"/>
      <c r="AI561" s="132"/>
      <c r="AJ561" s="132"/>
      <c r="AK561" s="132"/>
      <c r="AL561" s="132"/>
      <c r="AM561" s="132"/>
      <c r="AN561" s="132"/>
      <c r="AO561" s="257"/>
    </row>
    <row r="562" spans="1:41" hidden="1" x14ac:dyDescent="0.3">
      <c r="A562" s="297"/>
      <c r="B562" s="297"/>
      <c r="C562" s="245"/>
      <c r="D562" s="247"/>
      <c r="E562" s="249"/>
      <c r="F562" s="296"/>
      <c r="G562" s="257"/>
      <c r="H562" s="292"/>
      <c r="I562" s="257"/>
      <c r="J562" s="295"/>
      <c r="K562" s="261"/>
      <c r="L562" s="262"/>
      <c r="M562" s="263"/>
      <c r="N562" s="262">
        <f>IF(NOT(ISERROR(MATCH(M562,_xlfn.ANCHORARRAY(H570),0))),L572&amp;"Por favor no seleccionar los criterios de impacto",M562)</f>
        <v>0</v>
      </c>
      <c r="O562" s="261"/>
      <c r="P562" s="262"/>
      <c r="Q562" s="264"/>
      <c r="R562" s="119">
        <v>5</v>
      </c>
      <c r="S562" s="122"/>
      <c r="T562" s="123" t="str">
        <f t="shared" si="863"/>
        <v/>
      </c>
      <c r="U562" s="124"/>
      <c r="V562" s="124"/>
      <c r="W562" s="125" t="str">
        <f t="shared" si="862"/>
        <v/>
      </c>
      <c r="X562" s="124"/>
      <c r="Y562" s="124"/>
      <c r="Z562" s="124"/>
      <c r="AA562" s="126" t="str">
        <f t="shared" si="864"/>
        <v/>
      </c>
      <c r="AB562" s="127" t="str">
        <f t="shared" si="858"/>
        <v/>
      </c>
      <c r="AC562" s="125" t="str">
        <f t="shared" si="859"/>
        <v/>
      </c>
      <c r="AD562" s="127" t="str">
        <f t="shared" si="860"/>
        <v/>
      </c>
      <c r="AE562" s="125" t="str">
        <f t="shared" si="865"/>
        <v/>
      </c>
      <c r="AF562" s="128" t="str">
        <f t="shared" ref="AF562:AF563" si="866">IFERROR(IF(OR(AND(AB562="Muy Baja",AD562="Leve"),AND(AB562="Muy Baja",AD562="Menor"),AND(AB562="Baja",AD562="Leve")),"Bajo",IF(OR(AND(AB562="Muy baja",AD562="Moderado"),AND(AB562="Baja",AD562="Menor"),AND(AB562="Baja",AD562="Moderado"),AND(AB562="Media",AD562="Leve"),AND(AB562="Media",AD562="Menor"),AND(AB562="Media",AD562="Moderado"),AND(AB562="Alta",AD562="Leve"),AND(AB562="Alta",AD562="Menor")),"Moderado",IF(OR(AND(AB562="Muy Baja",AD562="Mayor"),AND(AB562="Baja",AD562="Mayor"),AND(AB562="Media",AD562="Mayor"),AND(AB562="Alta",AD562="Moderado"),AND(AB562="Alta",AD562="Mayor"),AND(AB562="Muy Alta",AD562="Leve"),AND(AB562="Muy Alta",AD562="Menor"),AND(AB562="Muy Alta",AD562="Moderado"),AND(AB562="Muy Alta",AD562="Mayor")),"Alto",IF(OR(AND(AB562="Muy Baja",AD562="Catastrófico"),AND(AB562="Baja",AD562="Catastrófico"),AND(AB562="Media",AD562="Catastrófico"),AND(AB562="Alta",AD562="Catastrófico"),AND(AB562="Muy Alta",AD562="Catastrófico")),"Extremo","")))),"")</f>
        <v/>
      </c>
      <c r="AG562" s="124"/>
      <c r="AH562" s="148"/>
      <c r="AI562" s="132"/>
      <c r="AJ562" s="132"/>
      <c r="AK562" s="132"/>
      <c r="AL562" s="132"/>
      <c r="AM562" s="132"/>
      <c r="AN562" s="132"/>
      <c r="AO562" s="257"/>
    </row>
    <row r="563" spans="1:41" hidden="1" x14ac:dyDescent="0.3">
      <c r="A563" s="297"/>
      <c r="B563" s="297"/>
      <c r="C563" s="246"/>
      <c r="D563" s="247"/>
      <c r="E563" s="250"/>
      <c r="F563" s="296"/>
      <c r="G563" s="257"/>
      <c r="H563" s="292"/>
      <c r="I563" s="257"/>
      <c r="J563" s="295"/>
      <c r="K563" s="261"/>
      <c r="L563" s="262"/>
      <c r="M563" s="263"/>
      <c r="N563" s="262">
        <f>IF(NOT(ISERROR(MATCH(M563,_xlfn.ANCHORARRAY(H571),0))),L573&amp;"Por favor no seleccionar los criterios de impacto",M563)</f>
        <v>0</v>
      </c>
      <c r="O563" s="261"/>
      <c r="P563" s="262"/>
      <c r="Q563" s="264"/>
      <c r="R563" s="119">
        <v>6</v>
      </c>
      <c r="S563" s="122"/>
      <c r="T563" s="123" t="str">
        <f t="shared" si="863"/>
        <v/>
      </c>
      <c r="U563" s="124"/>
      <c r="V563" s="124"/>
      <c r="W563" s="125" t="str">
        <f t="shared" si="862"/>
        <v/>
      </c>
      <c r="X563" s="124"/>
      <c r="Y563" s="124"/>
      <c r="Z563" s="124"/>
      <c r="AA563" s="126" t="str">
        <f t="shared" si="864"/>
        <v/>
      </c>
      <c r="AB563" s="127" t="str">
        <f t="shared" si="858"/>
        <v/>
      </c>
      <c r="AC563" s="125" t="str">
        <f t="shared" si="859"/>
        <v/>
      </c>
      <c r="AD563" s="127" t="str">
        <f t="shared" si="860"/>
        <v/>
      </c>
      <c r="AE563" s="125" t="str">
        <f t="shared" si="865"/>
        <v/>
      </c>
      <c r="AF563" s="128" t="str">
        <f t="shared" si="866"/>
        <v/>
      </c>
      <c r="AG563" s="124"/>
      <c r="AH563" s="148"/>
      <c r="AI563" s="132"/>
      <c r="AJ563" s="132"/>
      <c r="AK563" s="132"/>
      <c r="AL563" s="132"/>
      <c r="AM563" s="132"/>
      <c r="AN563" s="132"/>
      <c r="AO563" s="257"/>
    </row>
    <row r="564" spans="1:41" x14ac:dyDescent="0.3">
      <c r="D564" s="133"/>
    </row>
    <row r="565" spans="1:41" x14ac:dyDescent="0.3">
      <c r="D565" s="133"/>
    </row>
    <row r="566" spans="1:41" x14ac:dyDescent="0.3">
      <c r="D566" s="133"/>
    </row>
    <row r="567" spans="1:41" x14ac:dyDescent="0.3">
      <c r="D567" s="133"/>
    </row>
    <row r="568" spans="1:41" x14ac:dyDescent="0.3">
      <c r="D568" s="133"/>
    </row>
    <row r="569" spans="1:41" x14ac:dyDescent="0.3">
      <c r="D569" s="133"/>
    </row>
    <row r="570" spans="1:41" x14ac:dyDescent="0.3">
      <c r="D570" s="133"/>
    </row>
    <row r="571" spans="1:41" x14ac:dyDescent="0.3">
      <c r="D571" s="133"/>
    </row>
    <row r="572" spans="1:41" x14ac:dyDescent="0.3">
      <c r="D572" s="133"/>
    </row>
    <row r="573" spans="1:41" x14ac:dyDescent="0.3">
      <c r="D573" s="133"/>
    </row>
    <row r="574" spans="1:41" x14ac:dyDescent="0.3">
      <c r="D574" s="133"/>
    </row>
    <row r="575" spans="1:41" x14ac:dyDescent="0.3">
      <c r="D575" s="133"/>
    </row>
    <row r="576" spans="1:41" x14ac:dyDescent="0.3">
      <c r="D576" s="133"/>
    </row>
    <row r="577" spans="4:4" x14ac:dyDescent="0.3">
      <c r="D577" s="133"/>
    </row>
    <row r="578" spans="4:4" x14ac:dyDescent="0.3">
      <c r="D578" s="133"/>
    </row>
    <row r="579" spans="4:4" x14ac:dyDescent="0.3">
      <c r="D579" s="133"/>
    </row>
    <row r="580" spans="4:4" x14ac:dyDescent="0.3">
      <c r="D580" s="133"/>
    </row>
    <row r="581" spans="4:4" x14ac:dyDescent="0.3">
      <c r="D581" s="133"/>
    </row>
    <row r="582" spans="4:4" x14ac:dyDescent="0.3">
      <c r="D582" s="133"/>
    </row>
    <row r="583" spans="4:4" x14ac:dyDescent="0.3">
      <c r="D583" s="133"/>
    </row>
    <row r="584" spans="4:4" x14ac:dyDescent="0.3">
      <c r="D584" s="133"/>
    </row>
    <row r="585" spans="4:4" x14ac:dyDescent="0.3">
      <c r="D585" s="133"/>
    </row>
    <row r="586" spans="4:4" x14ac:dyDescent="0.3">
      <c r="D586" s="133"/>
    </row>
    <row r="587" spans="4:4" x14ac:dyDescent="0.3">
      <c r="D587" s="133"/>
    </row>
    <row r="588" spans="4:4" x14ac:dyDescent="0.3">
      <c r="D588" s="133"/>
    </row>
    <row r="589" spans="4:4" x14ac:dyDescent="0.3">
      <c r="D589" s="133"/>
    </row>
    <row r="590" spans="4:4" x14ac:dyDescent="0.3">
      <c r="D590" s="133"/>
    </row>
    <row r="591" spans="4:4" x14ac:dyDescent="0.3">
      <c r="D591" s="133"/>
    </row>
    <row r="592" spans="4:4" x14ac:dyDescent="0.3">
      <c r="D592" s="133"/>
    </row>
    <row r="593" spans="4:4" x14ac:dyDescent="0.3">
      <c r="D593" s="133"/>
    </row>
    <row r="594" spans="4:4" x14ac:dyDescent="0.3">
      <c r="D594" s="133"/>
    </row>
    <row r="595" spans="4:4" x14ac:dyDescent="0.3">
      <c r="D595" s="133"/>
    </row>
    <row r="596" spans="4:4" x14ac:dyDescent="0.3">
      <c r="D596" s="133"/>
    </row>
    <row r="597" spans="4:4" x14ac:dyDescent="0.3">
      <c r="D597" s="133"/>
    </row>
    <row r="598" spans="4:4" x14ac:dyDescent="0.3">
      <c r="D598" s="133"/>
    </row>
    <row r="599" spans="4:4" x14ac:dyDescent="0.3">
      <c r="D599" s="133"/>
    </row>
    <row r="600" spans="4:4" x14ac:dyDescent="0.3">
      <c r="D600" s="133"/>
    </row>
    <row r="601" spans="4:4" x14ac:dyDescent="0.3">
      <c r="D601" s="133"/>
    </row>
    <row r="602" spans="4:4" x14ac:dyDescent="0.3">
      <c r="D602" s="133"/>
    </row>
    <row r="603" spans="4:4" x14ac:dyDescent="0.3">
      <c r="D603" s="133"/>
    </row>
    <row r="604" spans="4:4" x14ac:dyDescent="0.3">
      <c r="D604" s="133"/>
    </row>
    <row r="605" spans="4:4" x14ac:dyDescent="0.3">
      <c r="D605" s="133"/>
    </row>
    <row r="606" spans="4:4" x14ac:dyDescent="0.3">
      <c r="D606" s="133"/>
    </row>
    <row r="607" spans="4:4" x14ac:dyDescent="0.3">
      <c r="D607" s="133"/>
    </row>
    <row r="608" spans="4:4" x14ac:dyDescent="0.3">
      <c r="D608" s="133"/>
    </row>
    <row r="609" spans="4:4" x14ac:dyDescent="0.3">
      <c r="D609" s="133"/>
    </row>
    <row r="610" spans="4:4" x14ac:dyDescent="0.3">
      <c r="D610" s="133"/>
    </row>
    <row r="611" spans="4:4" x14ac:dyDescent="0.3">
      <c r="D611" s="133"/>
    </row>
    <row r="612" spans="4:4" x14ac:dyDescent="0.3">
      <c r="D612" s="133"/>
    </row>
    <row r="613" spans="4:4" x14ac:dyDescent="0.3">
      <c r="D613" s="133"/>
    </row>
    <row r="614" spans="4:4" x14ac:dyDescent="0.3">
      <c r="D614" s="133"/>
    </row>
    <row r="615" spans="4:4" x14ac:dyDescent="0.3">
      <c r="D615" s="133"/>
    </row>
    <row r="616" spans="4:4" x14ac:dyDescent="0.3">
      <c r="D616" s="133"/>
    </row>
    <row r="617" spans="4:4" x14ac:dyDescent="0.3">
      <c r="D617" s="133"/>
    </row>
    <row r="618" spans="4:4" x14ac:dyDescent="0.3">
      <c r="D618" s="133"/>
    </row>
    <row r="619" spans="4:4" x14ac:dyDescent="0.3">
      <c r="D619" s="133"/>
    </row>
    <row r="620" spans="4:4" x14ac:dyDescent="0.3">
      <c r="D620" s="133"/>
    </row>
    <row r="621" spans="4:4" x14ac:dyDescent="0.3">
      <c r="D621" s="133"/>
    </row>
    <row r="622" spans="4:4" x14ac:dyDescent="0.3">
      <c r="D622" s="133"/>
    </row>
    <row r="623" spans="4:4" x14ac:dyDescent="0.3">
      <c r="D623" s="133"/>
    </row>
    <row r="624" spans="4:4" x14ac:dyDescent="0.3">
      <c r="D624" s="133"/>
    </row>
    <row r="625" spans="4:4" x14ac:dyDescent="0.3">
      <c r="D625" s="133"/>
    </row>
    <row r="626" spans="4:4" x14ac:dyDescent="0.3">
      <c r="D626" s="133"/>
    </row>
    <row r="627" spans="4:4" x14ac:dyDescent="0.3">
      <c r="D627" s="133"/>
    </row>
    <row r="628" spans="4:4" x14ac:dyDescent="0.3">
      <c r="D628" s="133"/>
    </row>
    <row r="629" spans="4:4" x14ac:dyDescent="0.3">
      <c r="D629" s="133"/>
    </row>
    <row r="630" spans="4:4" x14ac:dyDescent="0.3">
      <c r="D630" s="133"/>
    </row>
    <row r="631" spans="4:4" x14ac:dyDescent="0.3">
      <c r="D631" s="133"/>
    </row>
    <row r="632" spans="4:4" x14ac:dyDescent="0.3">
      <c r="D632" s="133"/>
    </row>
    <row r="633" spans="4:4" x14ac:dyDescent="0.3">
      <c r="D633" s="133"/>
    </row>
    <row r="634" spans="4:4" x14ac:dyDescent="0.3">
      <c r="D634" s="133"/>
    </row>
    <row r="635" spans="4:4" x14ac:dyDescent="0.3">
      <c r="D635" s="133"/>
    </row>
    <row r="636" spans="4:4" x14ac:dyDescent="0.3">
      <c r="D636" s="133"/>
    </row>
    <row r="637" spans="4:4" x14ac:dyDescent="0.3">
      <c r="D637" s="133"/>
    </row>
    <row r="638" spans="4:4" x14ac:dyDescent="0.3">
      <c r="D638" s="133"/>
    </row>
    <row r="639" spans="4:4" x14ac:dyDescent="0.3">
      <c r="D639" s="133"/>
    </row>
    <row r="640" spans="4:4" x14ac:dyDescent="0.3">
      <c r="D640" s="133"/>
    </row>
    <row r="641" spans="4:4" x14ac:dyDescent="0.3">
      <c r="D641" s="133"/>
    </row>
    <row r="642" spans="4:4" x14ac:dyDescent="0.3">
      <c r="D642" s="133"/>
    </row>
    <row r="643" spans="4:4" x14ac:dyDescent="0.3">
      <c r="D643" s="133"/>
    </row>
    <row r="644" spans="4:4" x14ac:dyDescent="0.3">
      <c r="D644" s="133"/>
    </row>
    <row r="645" spans="4:4" x14ac:dyDescent="0.3">
      <c r="D645" s="133"/>
    </row>
    <row r="646" spans="4:4" x14ac:dyDescent="0.3">
      <c r="D646" s="133"/>
    </row>
    <row r="647" spans="4:4" x14ac:dyDescent="0.3">
      <c r="D647" s="133"/>
    </row>
    <row r="648" spans="4:4" x14ac:dyDescent="0.3">
      <c r="D648" s="133"/>
    </row>
    <row r="649" spans="4:4" x14ac:dyDescent="0.3">
      <c r="D649" s="133"/>
    </row>
    <row r="650" spans="4:4" x14ac:dyDescent="0.3">
      <c r="D650" s="133"/>
    </row>
    <row r="651" spans="4:4" x14ac:dyDescent="0.3">
      <c r="D651" s="133"/>
    </row>
    <row r="652" spans="4:4" x14ac:dyDescent="0.3">
      <c r="D652" s="133"/>
    </row>
    <row r="653" spans="4:4" x14ac:dyDescent="0.3">
      <c r="D653" s="133"/>
    </row>
    <row r="654" spans="4:4" x14ac:dyDescent="0.3">
      <c r="D654" s="133"/>
    </row>
    <row r="655" spans="4:4" x14ac:dyDescent="0.3">
      <c r="D655" s="133"/>
    </row>
    <row r="656" spans="4:4" x14ac:dyDescent="0.3">
      <c r="D656" s="133"/>
    </row>
    <row r="657" spans="4:4" x14ac:dyDescent="0.3">
      <c r="D657" s="133"/>
    </row>
    <row r="658" spans="4:4" x14ac:dyDescent="0.3">
      <c r="D658" s="133"/>
    </row>
    <row r="659" spans="4:4" x14ac:dyDescent="0.3">
      <c r="D659" s="133"/>
    </row>
    <row r="660" spans="4:4" x14ac:dyDescent="0.3">
      <c r="D660" s="133"/>
    </row>
    <row r="661" spans="4:4" x14ac:dyDescent="0.3">
      <c r="D661" s="133"/>
    </row>
    <row r="662" spans="4:4" x14ac:dyDescent="0.3">
      <c r="D662" s="133"/>
    </row>
    <row r="663" spans="4:4" x14ac:dyDescent="0.3">
      <c r="D663" s="133"/>
    </row>
    <row r="664" spans="4:4" x14ac:dyDescent="0.3">
      <c r="D664" s="133"/>
    </row>
    <row r="665" spans="4:4" x14ac:dyDescent="0.3">
      <c r="D665" s="133"/>
    </row>
    <row r="666" spans="4:4" x14ac:dyDescent="0.3">
      <c r="D666" s="133"/>
    </row>
    <row r="667" spans="4:4" x14ac:dyDescent="0.3">
      <c r="D667" s="133"/>
    </row>
  </sheetData>
  <protectedRanges>
    <protectedRange sqref="D7:D83" name="Rango3"/>
    <protectedRange algorithmName="SHA-512" hashValue="fRSfMwydprDSBnYKd+shvXcFKznWxIoKIYmw2M/voEvWxe3Ml5K9vVkGe6qNiqv/Ke9xg+z8NYwR095X91lUfw==" saltValue="Re28/fiy5N7kAsvqurlKsg==" spinCount="100000" sqref="C7:J83" name="Rango1"/>
  </protectedRanges>
  <autoFilter ref="A6:BT563" xr:uid="{00000000-0001-0000-0100-000000000000}">
    <filterColumn colId="33">
      <filters>
        <filter val="Gestión del talento humano"/>
      </filters>
    </filterColumn>
    <filterColumn colId="40">
      <filters blank="1">
        <filter val="SI"/>
      </filters>
    </filterColumn>
  </autoFilter>
  <dataConsolidate/>
  <mergeCells count="1700">
    <mergeCell ref="A1:Q1"/>
    <mergeCell ref="R1:AO1"/>
    <mergeCell ref="Q546:Q551"/>
    <mergeCell ref="N552:N557"/>
    <mergeCell ref="O552:O557"/>
    <mergeCell ref="P552:P557"/>
    <mergeCell ref="Q552:Q557"/>
    <mergeCell ref="N498:N503"/>
    <mergeCell ref="O498:O503"/>
    <mergeCell ref="P498:P503"/>
    <mergeCell ref="B234:B239"/>
    <mergeCell ref="C234:C239"/>
    <mergeCell ref="D234:D239"/>
    <mergeCell ref="E234:E239"/>
    <mergeCell ref="F234:F239"/>
    <mergeCell ref="G234:G239"/>
    <mergeCell ref="H234:H239"/>
    <mergeCell ref="I234:I239"/>
    <mergeCell ref="J234:J239"/>
    <mergeCell ref="K234:K239"/>
    <mergeCell ref="L234:L239"/>
    <mergeCell ref="M234:M239"/>
    <mergeCell ref="N234:N239"/>
    <mergeCell ref="O234:O239"/>
    <mergeCell ref="P234:P239"/>
    <mergeCell ref="Q234:Q239"/>
    <mergeCell ref="N516:N521"/>
    <mergeCell ref="O516:O521"/>
    <mergeCell ref="P516:P521"/>
    <mergeCell ref="Q516:Q521"/>
    <mergeCell ref="N522:N527"/>
    <mergeCell ref="O522:O527"/>
    <mergeCell ref="P522:P527"/>
    <mergeCell ref="Q522:Q527"/>
    <mergeCell ref="AH4:AO4"/>
    <mergeCell ref="AH5:AH6"/>
    <mergeCell ref="N558:N563"/>
    <mergeCell ref="O558:O563"/>
    <mergeCell ref="P558:P563"/>
    <mergeCell ref="Q558:Q563"/>
    <mergeCell ref="N528:N533"/>
    <mergeCell ref="O528:O533"/>
    <mergeCell ref="P528:P533"/>
    <mergeCell ref="Q528:Q533"/>
    <mergeCell ref="N534:N539"/>
    <mergeCell ref="O534:O539"/>
    <mergeCell ref="P534:P539"/>
    <mergeCell ref="Q534:Q539"/>
    <mergeCell ref="N540:N545"/>
    <mergeCell ref="O540:O545"/>
    <mergeCell ref="P540:P545"/>
    <mergeCell ref="Q540:Q545"/>
    <mergeCell ref="N546:N551"/>
    <mergeCell ref="O546:O551"/>
    <mergeCell ref="P546:P551"/>
    <mergeCell ref="N486:N491"/>
    <mergeCell ref="O486:O491"/>
    <mergeCell ref="P486:P491"/>
    <mergeCell ref="Q486:Q491"/>
    <mergeCell ref="N492:N497"/>
    <mergeCell ref="O492:O497"/>
    <mergeCell ref="P492:P497"/>
    <mergeCell ref="Q492:Q497"/>
    <mergeCell ref="Q498:Q503"/>
    <mergeCell ref="N504:N509"/>
    <mergeCell ref="O504:O509"/>
    <mergeCell ref="P504:P509"/>
    <mergeCell ref="Q504:Q509"/>
    <mergeCell ref="N510:N515"/>
    <mergeCell ref="O510:O515"/>
    <mergeCell ref="P510:P515"/>
    <mergeCell ref="Q510:Q515"/>
    <mergeCell ref="N456:N461"/>
    <mergeCell ref="O456:O461"/>
    <mergeCell ref="P456:P461"/>
    <mergeCell ref="Q456:Q461"/>
    <mergeCell ref="N462:N467"/>
    <mergeCell ref="O462:O467"/>
    <mergeCell ref="P462:P467"/>
    <mergeCell ref="Q462:Q467"/>
    <mergeCell ref="N468:N473"/>
    <mergeCell ref="O468:O473"/>
    <mergeCell ref="P468:P473"/>
    <mergeCell ref="Q468:Q473"/>
    <mergeCell ref="N474:N479"/>
    <mergeCell ref="O474:O479"/>
    <mergeCell ref="P474:P479"/>
    <mergeCell ref="Q474:Q479"/>
    <mergeCell ref="N480:N485"/>
    <mergeCell ref="O480:O485"/>
    <mergeCell ref="P480:P485"/>
    <mergeCell ref="Q480:Q485"/>
    <mergeCell ref="N426:N431"/>
    <mergeCell ref="O426:O431"/>
    <mergeCell ref="P426:P431"/>
    <mergeCell ref="Q426:Q431"/>
    <mergeCell ref="N432:N437"/>
    <mergeCell ref="O432:O437"/>
    <mergeCell ref="P432:P437"/>
    <mergeCell ref="Q432:Q437"/>
    <mergeCell ref="N438:N443"/>
    <mergeCell ref="O438:O443"/>
    <mergeCell ref="P438:P443"/>
    <mergeCell ref="Q438:Q443"/>
    <mergeCell ref="N444:N449"/>
    <mergeCell ref="O444:O449"/>
    <mergeCell ref="P444:P449"/>
    <mergeCell ref="Q444:Q449"/>
    <mergeCell ref="N450:N455"/>
    <mergeCell ref="O450:O455"/>
    <mergeCell ref="P450:P455"/>
    <mergeCell ref="Q450:Q455"/>
    <mergeCell ref="N396:N401"/>
    <mergeCell ref="O396:O401"/>
    <mergeCell ref="P396:P401"/>
    <mergeCell ref="Q396:Q401"/>
    <mergeCell ref="N402:N407"/>
    <mergeCell ref="O402:O407"/>
    <mergeCell ref="P402:P407"/>
    <mergeCell ref="Q402:Q407"/>
    <mergeCell ref="N408:N413"/>
    <mergeCell ref="O408:O413"/>
    <mergeCell ref="P408:P413"/>
    <mergeCell ref="Q408:Q413"/>
    <mergeCell ref="N414:N419"/>
    <mergeCell ref="O414:O419"/>
    <mergeCell ref="P414:P419"/>
    <mergeCell ref="Q414:Q419"/>
    <mergeCell ref="N420:N425"/>
    <mergeCell ref="O420:O425"/>
    <mergeCell ref="P420:P425"/>
    <mergeCell ref="Q420:Q425"/>
    <mergeCell ref="N366:N371"/>
    <mergeCell ref="O366:O371"/>
    <mergeCell ref="P366:P371"/>
    <mergeCell ref="Q366:Q371"/>
    <mergeCell ref="N372:N377"/>
    <mergeCell ref="O372:O377"/>
    <mergeCell ref="P372:P377"/>
    <mergeCell ref="Q372:Q377"/>
    <mergeCell ref="N378:N383"/>
    <mergeCell ref="O378:O383"/>
    <mergeCell ref="P378:P383"/>
    <mergeCell ref="Q378:Q383"/>
    <mergeCell ref="N384:N389"/>
    <mergeCell ref="O384:O389"/>
    <mergeCell ref="P384:P389"/>
    <mergeCell ref="Q384:Q389"/>
    <mergeCell ref="N390:N395"/>
    <mergeCell ref="O390:O395"/>
    <mergeCell ref="P390:P395"/>
    <mergeCell ref="Q390:Q395"/>
    <mergeCell ref="N336:N341"/>
    <mergeCell ref="O336:O341"/>
    <mergeCell ref="P336:P341"/>
    <mergeCell ref="Q336:Q341"/>
    <mergeCell ref="N342:N347"/>
    <mergeCell ref="O342:O347"/>
    <mergeCell ref="P342:P347"/>
    <mergeCell ref="Q342:Q347"/>
    <mergeCell ref="N348:N353"/>
    <mergeCell ref="O348:O353"/>
    <mergeCell ref="P348:P353"/>
    <mergeCell ref="Q348:Q353"/>
    <mergeCell ref="N354:N359"/>
    <mergeCell ref="O354:O359"/>
    <mergeCell ref="P354:P359"/>
    <mergeCell ref="Q354:Q359"/>
    <mergeCell ref="N360:N365"/>
    <mergeCell ref="O360:O365"/>
    <mergeCell ref="P360:P365"/>
    <mergeCell ref="Q360:Q365"/>
    <mergeCell ref="N306:N311"/>
    <mergeCell ref="O306:O311"/>
    <mergeCell ref="P306:P311"/>
    <mergeCell ref="Q306:Q311"/>
    <mergeCell ref="N312:N317"/>
    <mergeCell ref="O312:O317"/>
    <mergeCell ref="P312:P317"/>
    <mergeCell ref="Q312:Q317"/>
    <mergeCell ref="N318:N323"/>
    <mergeCell ref="O318:O323"/>
    <mergeCell ref="P318:P323"/>
    <mergeCell ref="Q318:Q323"/>
    <mergeCell ref="N324:N329"/>
    <mergeCell ref="O324:O329"/>
    <mergeCell ref="P324:P329"/>
    <mergeCell ref="Q324:Q329"/>
    <mergeCell ref="N330:N335"/>
    <mergeCell ref="O330:O335"/>
    <mergeCell ref="P330:P335"/>
    <mergeCell ref="Q330:Q335"/>
    <mergeCell ref="N294:N299"/>
    <mergeCell ref="N300:N305"/>
    <mergeCell ref="P300:P305"/>
    <mergeCell ref="Q300:Q305"/>
    <mergeCell ref="AI5:AI6"/>
    <mergeCell ref="AN5:AN6"/>
    <mergeCell ref="AM5:AM6"/>
    <mergeCell ref="AL5:AL6"/>
    <mergeCell ref="AK5:AK6"/>
    <mergeCell ref="AJ5:AJ6"/>
    <mergeCell ref="C5:C6"/>
    <mergeCell ref="I5:I6"/>
    <mergeCell ref="H5:H6"/>
    <mergeCell ref="G5:G6"/>
    <mergeCell ref="F5:F6"/>
    <mergeCell ref="AG5:AG6"/>
    <mergeCell ref="R5:R6"/>
    <mergeCell ref="AF5:AF6"/>
    <mergeCell ref="AE5:AE6"/>
    <mergeCell ref="AA5:AA6"/>
    <mergeCell ref="S5:S6"/>
    <mergeCell ref="AD5:AD6"/>
    <mergeCell ref="AB5:AB6"/>
    <mergeCell ref="AC5:AC6"/>
    <mergeCell ref="J5:J6"/>
    <mergeCell ref="K5:K6"/>
    <mergeCell ref="L5:L6"/>
    <mergeCell ref="O5:O6"/>
    <mergeCell ref="P5:P6"/>
    <mergeCell ref="E5:E6"/>
    <mergeCell ref="Q5:Q6"/>
    <mergeCell ref="M5:M6"/>
    <mergeCell ref="T5:T6"/>
    <mergeCell ref="N36:N41"/>
    <mergeCell ref="O36:O41"/>
    <mergeCell ref="C29:C35"/>
    <mergeCell ref="E29:E35"/>
    <mergeCell ref="F29:F35"/>
    <mergeCell ref="G29:G35"/>
    <mergeCell ref="H29:H35"/>
    <mergeCell ref="I29:I35"/>
    <mergeCell ref="J29:J35"/>
    <mergeCell ref="K29:K35"/>
    <mergeCell ref="L29:L35"/>
    <mergeCell ref="M29:M35"/>
    <mergeCell ref="N29:N35"/>
    <mergeCell ref="O29:O35"/>
    <mergeCell ref="P29:P35"/>
    <mergeCell ref="Q29:Q35"/>
    <mergeCell ref="J15:J21"/>
    <mergeCell ref="K15:K21"/>
    <mergeCell ref="L15:L21"/>
    <mergeCell ref="M15:M21"/>
    <mergeCell ref="O15:O21"/>
    <mergeCell ref="P15:P21"/>
    <mergeCell ref="Q15:Q21"/>
    <mergeCell ref="J7:J14"/>
    <mergeCell ref="K7:K14"/>
    <mergeCell ref="L7:L14"/>
    <mergeCell ref="M7:M14"/>
    <mergeCell ref="O7:O14"/>
    <mergeCell ref="P7:P14"/>
    <mergeCell ref="Q7:Q14"/>
    <mergeCell ref="H7:H14"/>
    <mergeCell ref="F54:F59"/>
    <mergeCell ref="G54:G59"/>
    <mergeCell ref="H54:H59"/>
    <mergeCell ref="K54:K59"/>
    <mergeCell ref="L54:L59"/>
    <mergeCell ref="N60:N65"/>
    <mergeCell ref="M72:M77"/>
    <mergeCell ref="N72:N77"/>
    <mergeCell ref="O72:O77"/>
    <mergeCell ref="P72:P77"/>
    <mergeCell ref="P36:P41"/>
    <mergeCell ref="Q36:Q41"/>
    <mergeCell ref="P48:P53"/>
    <mergeCell ref="Q48:Q53"/>
    <mergeCell ref="M54:M59"/>
    <mergeCell ref="N54:N59"/>
    <mergeCell ref="O54:O59"/>
    <mergeCell ref="F36:F41"/>
    <mergeCell ref="F48:F53"/>
    <mergeCell ref="G48:G53"/>
    <mergeCell ref="H48:H53"/>
    <mergeCell ref="I48:I53"/>
    <mergeCell ref="G36:G41"/>
    <mergeCell ref="H36:H41"/>
    <mergeCell ref="M48:M53"/>
    <mergeCell ref="N42:N47"/>
    <mergeCell ref="Q60:Q65"/>
    <mergeCell ref="O60:O65"/>
    <mergeCell ref="P60:P65"/>
    <mergeCell ref="P42:P47"/>
    <mergeCell ref="Q42:Q47"/>
    <mergeCell ref="AA4:AG4"/>
    <mergeCell ref="P66:P71"/>
    <mergeCell ref="Q66:Q71"/>
    <mergeCell ref="P54:P59"/>
    <mergeCell ref="Q54:Q59"/>
    <mergeCell ref="I60:I65"/>
    <mergeCell ref="J60:J65"/>
    <mergeCell ref="K60:K65"/>
    <mergeCell ref="L60:L65"/>
    <mergeCell ref="M60:M65"/>
    <mergeCell ref="I54:I59"/>
    <mergeCell ref="J54:J59"/>
    <mergeCell ref="M78:M83"/>
    <mergeCell ref="Q72:Q77"/>
    <mergeCell ref="M66:M71"/>
    <mergeCell ref="N66:N71"/>
    <mergeCell ref="O66:O71"/>
    <mergeCell ref="I66:I71"/>
    <mergeCell ref="J66:J71"/>
    <mergeCell ref="K66:K71"/>
    <mergeCell ref="L66:L71"/>
    <mergeCell ref="I72:I77"/>
    <mergeCell ref="J72:J77"/>
    <mergeCell ref="O48:O53"/>
    <mergeCell ref="I36:I41"/>
    <mergeCell ref="J36:J41"/>
    <mergeCell ref="K36:K41"/>
    <mergeCell ref="L36:L41"/>
    <mergeCell ref="M36:M41"/>
    <mergeCell ref="J48:J53"/>
    <mergeCell ref="K48:K53"/>
    <mergeCell ref="N5:N6"/>
    <mergeCell ref="E78:E83"/>
    <mergeCell ref="F78:F83"/>
    <mergeCell ref="G78:G83"/>
    <mergeCell ref="H78:H83"/>
    <mergeCell ref="I78:I83"/>
    <mergeCell ref="J78:J83"/>
    <mergeCell ref="K78:K83"/>
    <mergeCell ref="L78:L83"/>
    <mergeCell ref="K72:K77"/>
    <mergeCell ref="L72:L77"/>
    <mergeCell ref="C4:J4"/>
    <mergeCell ref="K4:Q4"/>
    <mergeCell ref="R4:Z4"/>
    <mergeCell ref="C66:C71"/>
    <mergeCell ref="E66:E71"/>
    <mergeCell ref="F66:F71"/>
    <mergeCell ref="G66:G71"/>
    <mergeCell ref="H66:H71"/>
    <mergeCell ref="C72:C77"/>
    <mergeCell ref="E72:E77"/>
    <mergeCell ref="F72:F77"/>
    <mergeCell ref="G72:G77"/>
    <mergeCell ref="H72:H77"/>
    <mergeCell ref="C60:C65"/>
    <mergeCell ref="E60:E65"/>
    <mergeCell ref="F60:F65"/>
    <mergeCell ref="G60:G65"/>
    <mergeCell ref="H60:H65"/>
    <mergeCell ref="E7:E14"/>
    <mergeCell ref="F7:F14"/>
    <mergeCell ref="G7:G14"/>
    <mergeCell ref="E54:E59"/>
    <mergeCell ref="M102:M107"/>
    <mergeCell ref="N102:N107"/>
    <mergeCell ref="O102:O107"/>
    <mergeCell ref="P102:P107"/>
    <mergeCell ref="Q102:Q107"/>
    <mergeCell ref="C102:C107"/>
    <mergeCell ref="E102:E107"/>
    <mergeCell ref="F102:F107"/>
    <mergeCell ref="N78:N83"/>
    <mergeCell ref="O78:O83"/>
    <mergeCell ref="P78:P83"/>
    <mergeCell ref="Q78:Q83"/>
    <mergeCell ref="M84:M89"/>
    <mergeCell ref="N84:N89"/>
    <mergeCell ref="O84:O89"/>
    <mergeCell ref="P84:P89"/>
    <mergeCell ref="Q84:Q89"/>
    <mergeCell ref="M90:M95"/>
    <mergeCell ref="N90:N95"/>
    <mergeCell ref="O90:O95"/>
    <mergeCell ref="P90:P95"/>
    <mergeCell ref="Q90:Q95"/>
    <mergeCell ref="C84:C89"/>
    <mergeCell ref="E84:E89"/>
    <mergeCell ref="F84:F89"/>
    <mergeCell ref="G84:G89"/>
    <mergeCell ref="H84:H89"/>
    <mergeCell ref="I84:I89"/>
    <mergeCell ref="J84:J89"/>
    <mergeCell ref="K84:K89"/>
    <mergeCell ref="L84:L89"/>
    <mergeCell ref="M96:M101"/>
    <mergeCell ref="N96:N101"/>
    <mergeCell ref="O96:O101"/>
    <mergeCell ref="P96:P101"/>
    <mergeCell ref="Q96:Q101"/>
    <mergeCell ref="C90:C95"/>
    <mergeCell ref="E90:E95"/>
    <mergeCell ref="F90:F95"/>
    <mergeCell ref="G90:G95"/>
    <mergeCell ref="H90:H95"/>
    <mergeCell ref="C96:C101"/>
    <mergeCell ref="E96:E101"/>
    <mergeCell ref="F96:F101"/>
    <mergeCell ref="G96:G101"/>
    <mergeCell ref="H96:H101"/>
    <mergeCell ref="I96:I101"/>
    <mergeCell ref="J96:J101"/>
    <mergeCell ref="K96:K101"/>
    <mergeCell ref="L96:L101"/>
    <mergeCell ref="I90:I95"/>
    <mergeCell ref="J90:J95"/>
    <mergeCell ref="K90:K95"/>
    <mergeCell ref="L90:L95"/>
    <mergeCell ref="M108:M113"/>
    <mergeCell ref="N108:N113"/>
    <mergeCell ref="O108:O113"/>
    <mergeCell ref="P108:P113"/>
    <mergeCell ref="Q108:Q113"/>
    <mergeCell ref="M114:M119"/>
    <mergeCell ref="N114:N119"/>
    <mergeCell ref="O114:O119"/>
    <mergeCell ref="P114:P119"/>
    <mergeCell ref="Q114:Q119"/>
    <mergeCell ref="C108:C113"/>
    <mergeCell ref="E108:E113"/>
    <mergeCell ref="F108:F113"/>
    <mergeCell ref="G108:G113"/>
    <mergeCell ref="H108:H113"/>
    <mergeCell ref="I108:I113"/>
    <mergeCell ref="J108:J113"/>
    <mergeCell ref="K108:K113"/>
    <mergeCell ref="L108:L113"/>
    <mergeCell ref="M120:M125"/>
    <mergeCell ref="N120:N125"/>
    <mergeCell ref="O120:O125"/>
    <mergeCell ref="P120:P125"/>
    <mergeCell ref="Q120:Q125"/>
    <mergeCell ref="C114:C119"/>
    <mergeCell ref="E114:E119"/>
    <mergeCell ref="F114:F119"/>
    <mergeCell ref="G114:G119"/>
    <mergeCell ref="H114:H119"/>
    <mergeCell ref="D120:D125"/>
    <mergeCell ref="C120:C125"/>
    <mergeCell ref="E120:E125"/>
    <mergeCell ref="F120:F125"/>
    <mergeCell ref="G120:G125"/>
    <mergeCell ref="H120:H125"/>
    <mergeCell ref="I120:I125"/>
    <mergeCell ref="J120:J125"/>
    <mergeCell ref="K120:K125"/>
    <mergeCell ref="L120:L125"/>
    <mergeCell ref="I114:I119"/>
    <mergeCell ref="J114:J119"/>
    <mergeCell ref="K114:K119"/>
    <mergeCell ref="L114:L119"/>
    <mergeCell ref="F132:F137"/>
    <mergeCell ref="G132:G137"/>
    <mergeCell ref="H132:H137"/>
    <mergeCell ref="I132:I137"/>
    <mergeCell ref="J132:J137"/>
    <mergeCell ref="K132:K137"/>
    <mergeCell ref="L132:L137"/>
    <mergeCell ref="D132:D137"/>
    <mergeCell ref="C126:C131"/>
    <mergeCell ref="E126:E131"/>
    <mergeCell ref="F126:F131"/>
    <mergeCell ref="G126:G131"/>
    <mergeCell ref="H126:H131"/>
    <mergeCell ref="I126:I131"/>
    <mergeCell ref="J126:J131"/>
    <mergeCell ref="G102:G107"/>
    <mergeCell ref="H102:H107"/>
    <mergeCell ref="I102:I107"/>
    <mergeCell ref="J102:J107"/>
    <mergeCell ref="K102:K107"/>
    <mergeCell ref="K126:K131"/>
    <mergeCell ref="L126:L131"/>
    <mergeCell ref="D126:D131"/>
    <mergeCell ref="L102:L107"/>
    <mergeCell ref="P150:P155"/>
    <mergeCell ref="M126:M131"/>
    <mergeCell ref="N126:N131"/>
    <mergeCell ref="O126:O131"/>
    <mergeCell ref="P126:P131"/>
    <mergeCell ref="Q126:Q131"/>
    <mergeCell ref="M132:M137"/>
    <mergeCell ref="N132:N137"/>
    <mergeCell ref="O132:O137"/>
    <mergeCell ref="P132:P137"/>
    <mergeCell ref="Q132:Q137"/>
    <mergeCell ref="M138:M143"/>
    <mergeCell ref="N138:N143"/>
    <mergeCell ref="O138:O143"/>
    <mergeCell ref="P138:P143"/>
    <mergeCell ref="Q138:Q143"/>
    <mergeCell ref="M144:M149"/>
    <mergeCell ref="N144:N149"/>
    <mergeCell ref="O144:O149"/>
    <mergeCell ref="P144:P149"/>
    <mergeCell ref="Q144:Q149"/>
    <mergeCell ref="Q150:Q155"/>
    <mergeCell ref="M150:M155"/>
    <mergeCell ref="N150:N155"/>
    <mergeCell ref="O150:O155"/>
    <mergeCell ref="F138:F143"/>
    <mergeCell ref="G138:G143"/>
    <mergeCell ref="H138:H143"/>
    <mergeCell ref="D138:D143"/>
    <mergeCell ref="D144:D149"/>
    <mergeCell ref="C144:C149"/>
    <mergeCell ref="E144:E149"/>
    <mergeCell ref="F144:F149"/>
    <mergeCell ref="G144:G149"/>
    <mergeCell ref="H144:H149"/>
    <mergeCell ref="I144:I149"/>
    <mergeCell ref="J144:J149"/>
    <mergeCell ref="K144:K149"/>
    <mergeCell ref="L144:L149"/>
    <mergeCell ref="I138:I143"/>
    <mergeCell ref="J138:J143"/>
    <mergeCell ref="K138:K143"/>
    <mergeCell ref="L138:L143"/>
    <mergeCell ref="L174:L179"/>
    <mergeCell ref="D174:D179"/>
    <mergeCell ref="M168:M173"/>
    <mergeCell ref="N168:N173"/>
    <mergeCell ref="O168:O173"/>
    <mergeCell ref="P168:P173"/>
    <mergeCell ref="M174:M179"/>
    <mergeCell ref="N174:N179"/>
    <mergeCell ref="O174:O179"/>
    <mergeCell ref="P174:P179"/>
    <mergeCell ref="M156:M161"/>
    <mergeCell ref="N156:N161"/>
    <mergeCell ref="O156:O161"/>
    <mergeCell ref="P156:P161"/>
    <mergeCell ref="Q156:Q161"/>
    <mergeCell ref="M162:M167"/>
    <mergeCell ref="N162:N167"/>
    <mergeCell ref="O162:O167"/>
    <mergeCell ref="P162:P167"/>
    <mergeCell ref="Q162:Q167"/>
    <mergeCell ref="E156:E161"/>
    <mergeCell ref="F156:F161"/>
    <mergeCell ref="G156:G161"/>
    <mergeCell ref="H156:H161"/>
    <mergeCell ref="I156:I161"/>
    <mergeCell ref="J156:J161"/>
    <mergeCell ref="K156:K161"/>
    <mergeCell ref="L156:L161"/>
    <mergeCell ref="D156:D161"/>
    <mergeCell ref="Q168:Q173"/>
    <mergeCell ref="E162:E167"/>
    <mergeCell ref="F162:F167"/>
    <mergeCell ref="G162:G167"/>
    <mergeCell ref="H162:H167"/>
    <mergeCell ref="D162:D167"/>
    <mergeCell ref="D168:D173"/>
    <mergeCell ref="C168:C173"/>
    <mergeCell ref="E168:E173"/>
    <mergeCell ref="F168:F173"/>
    <mergeCell ref="G168:G173"/>
    <mergeCell ref="H168:H173"/>
    <mergeCell ref="I168:I173"/>
    <mergeCell ref="J168:J173"/>
    <mergeCell ref="K168:K173"/>
    <mergeCell ref="L168:L173"/>
    <mergeCell ref="I162:I167"/>
    <mergeCell ref="J162:J167"/>
    <mergeCell ref="K162:K167"/>
    <mergeCell ref="L162:L167"/>
    <mergeCell ref="M198:M203"/>
    <mergeCell ref="N198:N203"/>
    <mergeCell ref="O198:O203"/>
    <mergeCell ref="P198:P203"/>
    <mergeCell ref="Q174:Q179"/>
    <mergeCell ref="M180:M185"/>
    <mergeCell ref="N180:N185"/>
    <mergeCell ref="O180:O185"/>
    <mergeCell ref="P180:P185"/>
    <mergeCell ref="Q180:Q185"/>
    <mergeCell ref="M186:M191"/>
    <mergeCell ref="N186:N191"/>
    <mergeCell ref="O186:O191"/>
    <mergeCell ref="P186:P191"/>
    <mergeCell ref="Q186:Q191"/>
    <mergeCell ref="C180:C185"/>
    <mergeCell ref="E180:E185"/>
    <mergeCell ref="F180:F185"/>
    <mergeCell ref="G180:G185"/>
    <mergeCell ref="H180:H185"/>
    <mergeCell ref="I180:I185"/>
    <mergeCell ref="J180:J185"/>
    <mergeCell ref="K180:K185"/>
    <mergeCell ref="L180:L185"/>
    <mergeCell ref="D180:D185"/>
    <mergeCell ref="C174:C179"/>
    <mergeCell ref="E174:E179"/>
    <mergeCell ref="F174:F179"/>
    <mergeCell ref="G174:G179"/>
    <mergeCell ref="H174:H179"/>
    <mergeCell ref="I174:I179"/>
    <mergeCell ref="J174:J179"/>
    <mergeCell ref="C198:C203"/>
    <mergeCell ref="E198:E203"/>
    <mergeCell ref="F198:F203"/>
    <mergeCell ref="G198:G203"/>
    <mergeCell ref="H198:H203"/>
    <mergeCell ref="I198:I203"/>
    <mergeCell ref="J198:J203"/>
    <mergeCell ref="M192:M197"/>
    <mergeCell ref="N192:N197"/>
    <mergeCell ref="O192:O197"/>
    <mergeCell ref="P192:P197"/>
    <mergeCell ref="Q192:Q197"/>
    <mergeCell ref="C186:C191"/>
    <mergeCell ref="E186:E191"/>
    <mergeCell ref="F186:F191"/>
    <mergeCell ref="G186:G191"/>
    <mergeCell ref="H186:H191"/>
    <mergeCell ref="D186:D191"/>
    <mergeCell ref="D192:D197"/>
    <mergeCell ref="C192:C197"/>
    <mergeCell ref="E192:E197"/>
    <mergeCell ref="F192:F197"/>
    <mergeCell ref="G192:G197"/>
    <mergeCell ref="H192:H197"/>
    <mergeCell ref="I192:I197"/>
    <mergeCell ref="J192:J197"/>
    <mergeCell ref="K192:K197"/>
    <mergeCell ref="L192:L197"/>
    <mergeCell ref="I186:I191"/>
    <mergeCell ref="J186:J191"/>
    <mergeCell ref="K186:K191"/>
    <mergeCell ref="L186:L191"/>
    <mergeCell ref="M210:M215"/>
    <mergeCell ref="N210:N215"/>
    <mergeCell ref="O210:O215"/>
    <mergeCell ref="P210:P215"/>
    <mergeCell ref="Q210:Q215"/>
    <mergeCell ref="M216:M221"/>
    <mergeCell ref="N216:N221"/>
    <mergeCell ref="O216:O221"/>
    <mergeCell ref="P216:P221"/>
    <mergeCell ref="Q216:Q221"/>
    <mergeCell ref="C210:C215"/>
    <mergeCell ref="E210:E215"/>
    <mergeCell ref="F210:F215"/>
    <mergeCell ref="G210:G215"/>
    <mergeCell ref="H210:H215"/>
    <mergeCell ref="I210:I215"/>
    <mergeCell ref="J210:J215"/>
    <mergeCell ref="K210:K215"/>
    <mergeCell ref="L210:L215"/>
    <mergeCell ref="D210:D215"/>
    <mergeCell ref="M222:M227"/>
    <mergeCell ref="N222:N227"/>
    <mergeCell ref="O222:O227"/>
    <mergeCell ref="P222:P227"/>
    <mergeCell ref="Q222:Q227"/>
    <mergeCell ref="C216:C221"/>
    <mergeCell ref="E216:E221"/>
    <mergeCell ref="F216:F221"/>
    <mergeCell ref="G216:G221"/>
    <mergeCell ref="H216:H221"/>
    <mergeCell ref="D216:D221"/>
    <mergeCell ref="D222:D227"/>
    <mergeCell ref="C222:C227"/>
    <mergeCell ref="E222:E227"/>
    <mergeCell ref="F222:F227"/>
    <mergeCell ref="G222:G227"/>
    <mergeCell ref="H222:H227"/>
    <mergeCell ref="I222:I227"/>
    <mergeCell ref="J222:J227"/>
    <mergeCell ref="K222:K227"/>
    <mergeCell ref="L222:L227"/>
    <mergeCell ref="I216:I221"/>
    <mergeCell ref="J216:J221"/>
    <mergeCell ref="K216:K221"/>
    <mergeCell ref="L216:L221"/>
    <mergeCell ref="Q228:Q233"/>
    <mergeCell ref="M240:M245"/>
    <mergeCell ref="N240:N245"/>
    <mergeCell ref="O240:O245"/>
    <mergeCell ref="P240:P245"/>
    <mergeCell ref="Q240:Q245"/>
    <mergeCell ref="M246:M251"/>
    <mergeCell ref="N246:N251"/>
    <mergeCell ref="O246:O251"/>
    <mergeCell ref="P246:P251"/>
    <mergeCell ref="Q246:Q251"/>
    <mergeCell ref="C240:C245"/>
    <mergeCell ref="E240:E245"/>
    <mergeCell ref="F240:F245"/>
    <mergeCell ref="G240:G245"/>
    <mergeCell ref="H240:H245"/>
    <mergeCell ref="I240:I245"/>
    <mergeCell ref="J240:J245"/>
    <mergeCell ref="K240:K245"/>
    <mergeCell ref="L240:L245"/>
    <mergeCell ref="D240:D245"/>
    <mergeCell ref="C228:C233"/>
    <mergeCell ref="E228:E233"/>
    <mergeCell ref="F228:F233"/>
    <mergeCell ref="G228:G233"/>
    <mergeCell ref="H228:H233"/>
    <mergeCell ref="I228:I233"/>
    <mergeCell ref="J228:J233"/>
    <mergeCell ref="M228:M233"/>
    <mergeCell ref="N228:N233"/>
    <mergeCell ref="O228:O233"/>
    <mergeCell ref="P228:P233"/>
    <mergeCell ref="M252:M257"/>
    <mergeCell ref="N252:N257"/>
    <mergeCell ref="O252:O257"/>
    <mergeCell ref="P252:P257"/>
    <mergeCell ref="Q252:Q257"/>
    <mergeCell ref="C246:C251"/>
    <mergeCell ref="E246:E251"/>
    <mergeCell ref="F246:F251"/>
    <mergeCell ref="G246:G251"/>
    <mergeCell ref="H246:H251"/>
    <mergeCell ref="D246:D251"/>
    <mergeCell ref="D252:D257"/>
    <mergeCell ref="C252:C257"/>
    <mergeCell ref="E252:E257"/>
    <mergeCell ref="F252:F257"/>
    <mergeCell ref="G252:G257"/>
    <mergeCell ref="H252:H257"/>
    <mergeCell ref="I252:I257"/>
    <mergeCell ref="J252:J257"/>
    <mergeCell ref="K252:K257"/>
    <mergeCell ref="L252:L257"/>
    <mergeCell ref="I246:I251"/>
    <mergeCell ref="J246:J251"/>
    <mergeCell ref="K246:K251"/>
    <mergeCell ref="L246:L251"/>
    <mergeCell ref="Q258:Q263"/>
    <mergeCell ref="M264:M269"/>
    <mergeCell ref="N264:N269"/>
    <mergeCell ref="O264:O269"/>
    <mergeCell ref="P264:P269"/>
    <mergeCell ref="Q264:Q269"/>
    <mergeCell ref="M270:M275"/>
    <mergeCell ref="N270:N275"/>
    <mergeCell ref="O270:O275"/>
    <mergeCell ref="P270:P275"/>
    <mergeCell ref="Q270:Q275"/>
    <mergeCell ref="C264:C269"/>
    <mergeCell ref="E264:E269"/>
    <mergeCell ref="F264:F269"/>
    <mergeCell ref="G264:G269"/>
    <mergeCell ref="H264:H269"/>
    <mergeCell ref="I264:I269"/>
    <mergeCell ref="J264:J269"/>
    <mergeCell ref="K264:K269"/>
    <mergeCell ref="L264:L269"/>
    <mergeCell ref="D264:D269"/>
    <mergeCell ref="C258:C263"/>
    <mergeCell ref="E258:E263"/>
    <mergeCell ref="F258:F263"/>
    <mergeCell ref="G258:G263"/>
    <mergeCell ref="H258:H263"/>
    <mergeCell ref="I258:I263"/>
    <mergeCell ref="J258:J263"/>
    <mergeCell ref="M258:M263"/>
    <mergeCell ref="N258:N263"/>
    <mergeCell ref="O258:O263"/>
    <mergeCell ref="P258:P263"/>
    <mergeCell ref="M276:M281"/>
    <mergeCell ref="N276:N281"/>
    <mergeCell ref="O276:O281"/>
    <mergeCell ref="P276:P281"/>
    <mergeCell ref="Q276:Q281"/>
    <mergeCell ref="C270:C275"/>
    <mergeCell ref="E270:E275"/>
    <mergeCell ref="F270:F275"/>
    <mergeCell ref="G270:G275"/>
    <mergeCell ref="H270:H275"/>
    <mergeCell ref="D270:D275"/>
    <mergeCell ref="D276:D281"/>
    <mergeCell ref="C276:C281"/>
    <mergeCell ref="E276:E281"/>
    <mergeCell ref="F276:F281"/>
    <mergeCell ref="G276:G281"/>
    <mergeCell ref="H276:H281"/>
    <mergeCell ref="I276:I281"/>
    <mergeCell ref="J276:J281"/>
    <mergeCell ref="K276:K281"/>
    <mergeCell ref="L276:L281"/>
    <mergeCell ref="I270:I275"/>
    <mergeCell ref="J270:J275"/>
    <mergeCell ref="K270:K275"/>
    <mergeCell ref="L270:L275"/>
    <mergeCell ref="Q282:Q287"/>
    <mergeCell ref="M288:M293"/>
    <mergeCell ref="N288:N293"/>
    <mergeCell ref="O288:O293"/>
    <mergeCell ref="P288:P293"/>
    <mergeCell ref="Q288:Q293"/>
    <mergeCell ref="C288:C293"/>
    <mergeCell ref="E288:E293"/>
    <mergeCell ref="F288:F293"/>
    <mergeCell ref="G288:G293"/>
    <mergeCell ref="H288:H293"/>
    <mergeCell ref="I288:I293"/>
    <mergeCell ref="J288:J293"/>
    <mergeCell ref="K288:K293"/>
    <mergeCell ref="L288:L293"/>
    <mergeCell ref="D288:D293"/>
    <mergeCell ref="C282:C287"/>
    <mergeCell ref="E282:E287"/>
    <mergeCell ref="F282:F287"/>
    <mergeCell ref="G282:G287"/>
    <mergeCell ref="H282:H287"/>
    <mergeCell ref="I282:I287"/>
    <mergeCell ref="M282:M287"/>
    <mergeCell ref="N282:N287"/>
    <mergeCell ref="O282:O287"/>
    <mergeCell ref="P282:P287"/>
    <mergeCell ref="B270:B275"/>
    <mergeCell ref="B276:B281"/>
    <mergeCell ref="B282:B287"/>
    <mergeCell ref="B288:B293"/>
    <mergeCell ref="E300:E305"/>
    <mergeCell ref="B114:B119"/>
    <mergeCell ref="J282:J287"/>
    <mergeCell ref="K282:K287"/>
    <mergeCell ref="L282:L287"/>
    <mergeCell ref="D282:D287"/>
    <mergeCell ref="K258:K263"/>
    <mergeCell ref="L258:L263"/>
    <mergeCell ref="D258:D263"/>
    <mergeCell ref="K228:K233"/>
    <mergeCell ref="L228:L233"/>
    <mergeCell ref="D228:D233"/>
    <mergeCell ref="K198:K203"/>
    <mergeCell ref="L198:L203"/>
    <mergeCell ref="D198:D203"/>
    <mergeCell ref="K174:K179"/>
    <mergeCell ref="B126:B131"/>
    <mergeCell ref="C150:C155"/>
    <mergeCell ref="E150:E155"/>
    <mergeCell ref="F150:F155"/>
    <mergeCell ref="G150:G155"/>
    <mergeCell ref="H150:H155"/>
    <mergeCell ref="I150:I155"/>
    <mergeCell ref="J150:J155"/>
    <mergeCell ref="K150:K155"/>
    <mergeCell ref="L150:L155"/>
    <mergeCell ref="D150:D155"/>
    <mergeCell ref="C156:C161"/>
    <mergeCell ref="B210:B215"/>
    <mergeCell ref="B216:B221"/>
    <mergeCell ref="B222:B227"/>
    <mergeCell ref="B228:B233"/>
    <mergeCell ref="B240:B245"/>
    <mergeCell ref="B246:B251"/>
    <mergeCell ref="C294:C299"/>
    <mergeCell ref="C132:C137"/>
    <mergeCell ref="E132:E137"/>
    <mergeCell ref="A29:A35"/>
    <mergeCell ref="A36:A41"/>
    <mergeCell ref="A48:A53"/>
    <mergeCell ref="A54:A59"/>
    <mergeCell ref="A60:A65"/>
    <mergeCell ref="A66:A71"/>
    <mergeCell ref="A72:A77"/>
    <mergeCell ref="A78:A83"/>
    <mergeCell ref="A84:A89"/>
    <mergeCell ref="E294:E299"/>
    <mergeCell ref="B29:B35"/>
    <mergeCell ref="B36:B41"/>
    <mergeCell ref="B48:B53"/>
    <mergeCell ref="B54:B59"/>
    <mergeCell ref="B60:B65"/>
    <mergeCell ref="B66:B71"/>
    <mergeCell ref="B72:B77"/>
    <mergeCell ref="B78:B83"/>
    <mergeCell ref="B84:B89"/>
    <mergeCell ref="B90:B95"/>
    <mergeCell ref="B252:B257"/>
    <mergeCell ref="B258:B263"/>
    <mergeCell ref="B264:B269"/>
    <mergeCell ref="A4:A6"/>
    <mergeCell ref="B132:B137"/>
    <mergeCell ref="B138:B143"/>
    <mergeCell ref="B144:B149"/>
    <mergeCell ref="B150:B155"/>
    <mergeCell ref="B156:B161"/>
    <mergeCell ref="B162:B167"/>
    <mergeCell ref="B168:B173"/>
    <mergeCell ref="B174:B179"/>
    <mergeCell ref="B180:B185"/>
    <mergeCell ref="A144:A149"/>
    <mergeCell ref="A150:A155"/>
    <mergeCell ref="A156:A161"/>
    <mergeCell ref="A162:A167"/>
    <mergeCell ref="A168:A173"/>
    <mergeCell ref="B120:B125"/>
    <mergeCell ref="B96:B101"/>
    <mergeCell ref="B102:B107"/>
    <mergeCell ref="B108:B113"/>
    <mergeCell ref="A174:A179"/>
    <mergeCell ref="A180:A185"/>
    <mergeCell ref="A7:A14"/>
    <mergeCell ref="B7:B14"/>
    <mergeCell ref="A186:A191"/>
    <mergeCell ref="A192:A197"/>
    <mergeCell ref="A90:A95"/>
    <mergeCell ref="A96:A101"/>
    <mergeCell ref="A102:A107"/>
    <mergeCell ref="A108:A113"/>
    <mergeCell ref="A114:A119"/>
    <mergeCell ref="A120:A125"/>
    <mergeCell ref="A126:A131"/>
    <mergeCell ref="A132:A137"/>
    <mergeCell ref="A138:A143"/>
    <mergeCell ref="A264:A269"/>
    <mergeCell ref="A270:A275"/>
    <mergeCell ref="A276:A281"/>
    <mergeCell ref="A282:A287"/>
    <mergeCell ref="A234:A239"/>
    <mergeCell ref="A204:A209"/>
    <mergeCell ref="A198:A203"/>
    <mergeCell ref="A210:A215"/>
    <mergeCell ref="A216:A221"/>
    <mergeCell ref="A222:A227"/>
    <mergeCell ref="A228:A233"/>
    <mergeCell ref="A240:A245"/>
    <mergeCell ref="A246:A251"/>
    <mergeCell ref="A252:A257"/>
    <mergeCell ref="A258:A263"/>
    <mergeCell ref="A300:A305"/>
    <mergeCell ref="A306:A311"/>
    <mergeCell ref="A312:A317"/>
    <mergeCell ref="A318:A323"/>
    <mergeCell ref="A324:A329"/>
    <mergeCell ref="A330:A335"/>
    <mergeCell ref="C354:C359"/>
    <mergeCell ref="C300:C305"/>
    <mergeCell ref="C348:C353"/>
    <mergeCell ref="A288:A293"/>
    <mergeCell ref="A294:A299"/>
    <mergeCell ref="C306:C311"/>
    <mergeCell ref="C312:C317"/>
    <mergeCell ref="C318:C323"/>
    <mergeCell ref="C324:C329"/>
    <mergeCell ref="C330:C335"/>
    <mergeCell ref="C336:C341"/>
    <mergeCell ref="C342:C347"/>
    <mergeCell ref="B294:B299"/>
    <mergeCell ref="B300:B305"/>
    <mergeCell ref="C390:C395"/>
    <mergeCell ref="C360:C365"/>
    <mergeCell ref="A360:A365"/>
    <mergeCell ref="B360:B365"/>
    <mergeCell ref="A348:A353"/>
    <mergeCell ref="B336:B341"/>
    <mergeCell ref="B342:B347"/>
    <mergeCell ref="B348:B353"/>
    <mergeCell ref="B354:B359"/>
    <mergeCell ref="B306:B311"/>
    <mergeCell ref="B312:B317"/>
    <mergeCell ref="B318:B323"/>
    <mergeCell ref="B324:B329"/>
    <mergeCell ref="B330:B335"/>
    <mergeCell ref="A354:A359"/>
    <mergeCell ref="A336:A341"/>
    <mergeCell ref="A342:A347"/>
    <mergeCell ref="A366:A371"/>
    <mergeCell ref="B366:B371"/>
    <mergeCell ref="A372:A377"/>
    <mergeCell ref="B372:B377"/>
    <mergeCell ref="A378:A383"/>
    <mergeCell ref="B378:B383"/>
    <mergeCell ref="C522:C527"/>
    <mergeCell ref="C528:C533"/>
    <mergeCell ref="C534:C539"/>
    <mergeCell ref="C540:C545"/>
    <mergeCell ref="C546:C551"/>
    <mergeCell ref="C552:C557"/>
    <mergeCell ref="C558:C563"/>
    <mergeCell ref="C474:C479"/>
    <mergeCell ref="C480:C485"/>
    <mergeCell ref="C486:C491"/>
    <mergeCell ref="C492:C497"/>
    <mergeCell ref="C498:C503"/>
    <mergeCell ref="C504:C509"/>
    <mergeCell ref="C510:C515"/>
    <mergeCell ref="C516:C521"/>
    <mergeCell ref="C408:C413"/>
    <mergeCell ref="C366:C371"/>
    <mergeCell ref="C372:C377"/>
    <mergeCell ref="C378:C383"/>
    <mergeCell ref="C468:C473"/>
    <mergeCell ref="C414:C419"/>
    <mergeCell ref="C420:C425"/>
    <mergeCell ref="C426:C431"/>
    <mergeCell ref="C432:C437"/>
    <mergeCell ref="C438:C443"/>
    <mergeCell ref="C444:C449"/>
    <mergeCell ref="C450:C455"/>
    <mergeCell ref="C456:C461"/>
    <mergeCell ref="C462:C467"/>
    <mergeCell ref="C396:C401"/>
    <mergeCell ref="C402:C407"/>
    <mergeCell ref="C384:C389"/>
    <mergeCell ref="A444:A449"/>
    <mergeCell ref="B444:B449"/>
    <mergeCell ref="A402:A407"/>
    <mergeCell ref="B402:B407"/>
    <mergeCell ref="A408:A413"/>
    <mergeCell ref="B408:B413"/>
    <mergeCell ref="A414:A419"/>
    <mergeCell ref="B414:B419"/>
    <mergeCell ref="A396:A401"/>
    <mergeCell ref="B396:B401"/>
    <mergeCell ref="A384:A389"/>
    <mergeCell ref="B384:B389"/>
    <mergeCell ref="A390:A395"/>
    <mergeCell ref="B390:B395"/>
    <mergeCell ref="A522:A527"/>
    <mergeCell ref="B522:B527"/>
    <mergeCell ref="A528:A533"/>
    <mergeCell ref="B528:B533"/>
    <mergeCell ref="B432:B437"/>
    <mergeCell ref="A438:A443"/>
    <mergeCell ref="B438:B443"/>
    <mergeCell ref="A534:A539"/>
    <mergeCell ref="D330:D335"/>
    <mergeCell ref="B534:B539"/>
    <mergeCell ref="A480:A485"/>
    <mergeCell ref="B480:B485"/>
    <mergeCell ref="A486:A491"/>
    <mergeCell ref="B486:B491"/>
    <mergeCell ref="A492:A497"/>
    <mergeCell ref="B492:B497"/>
    <mergeCell ref="A498:A503"/>
    <mergeCell ref="B498:B503"/>
    <mergeCell ref="A504:A509"/>
    <mergeCell ref="B504:B509"/>
    <mergeCell ref="A450:A455"/>
    <mergeCell ref="B450:B455"/>
    <mergeCell ref="A456:A461"/>
    <mergeCell ref="B456:B461"/>
    <mergeCell ref="A462:A467"/>
    <mergeCell ref="B462:B467"/>
    <mergeCell ref="A468:A473"/>
    <mergeCell ref="B468:B473"/>
    <mergeCell ref="A474:A479"/>
    <mergeCell ref="B474:B479"/>
    <mergeCell ref="A420:A425"/>
    <mergeCell ref="B420:B425"/>
    <mergeCell ref="A426:A431"/>
    <mergeCell ref="B426:B431"/>
    <mergeCell ref="A432:A437"/>
    <mergeCell ref="D408:D413"/>
    <mergeCell ref="D414:D419"/>
    <mergeCell ref="D420:D425"/>
    <mergeCell ref="D426:D431"/>
    <mergeCell ref="D294:D299"/>
    <mergeCell ref="D300:D305"/>
    <mergeCell ref="D306:D311"/>
    <mergeCell ref="D312:D317"/>
    <mergeCell ref="D318:D323"/>
    <mergeCell ref="D324:D329"/>
    <mergeCell ref="A540:A545"/>
    <mergeCell ref="B540:B545"/>
    <mergeCell ref="A546:A551"/>
    <mergeCell ref="B546:B551"/>
    <mergeCell ref="A552:A557"/>
    <mergeCell ref="B552:B557"/>
    <mergeCell ref="A558:A563"/>
    <mergeCell ref="B558:B563"/>
    <mergeCell ref="D29:D35"/>
    <mergeCell ref="D36:D41"/>
    <mergeCell ref="D48:D53"/>
    <mergeCell ref="D54:D59"/>
    <mergeCell ref="D60:D65"/>
    <mergeCell ref="D66:D71"/>
    <mergeCell ref="D72:D77"/>
    <mergeCell ref="D78:D83"/>
    <mergeCell ref="D84:D89"/>
    <mergeCell ref="D90:D95"/>
    <mergeCell ref="D96:D101"/>
    <mergeCell ref="D102:D107"/>
    <mergeCell ref="D108:D113"/>
    <mergeCell ref="D114:D119"/>
    <mergeCell ref="A510:A515"/>
    <mergeCell ref="B510:B515"/>
    <mergeCell ref="A516:A521"/>
    <mergeCell ref="B516:B521"/>
    <mergeCell ref="D432:D437"/>
    <mergeCell ref="D438:D443"/>
    <mergeCell ref="D444:D449"/>
    <mergeCell ref="D390:D395"/>
    <mergeCell ref="D396:D401"/>
    <mergeCell ref="D402:D407"/>
    <mergeCell ref="D360:D365"/>
    <mergeCell ref="D366:D371"/>
    <mergeCell ref="D372:D377"/>
    <mergeCell ref="D378:D383"/>
    <mergeCell ref="D384:D389"/>
    <mergeCell ref="D354:D359"/>
    <mergeCell ref="D336:D341"/>
    <mergeCell ref="D342:D347"/>
    <mergeCell ref="D348:D353"/>
    <mergeCell ref="D558:D563"/>
    <mergeCell ref="D504:D509"/>
    <mergeCell ref="D510:D515"/>
    <mergeCell ref="D516:D521"/>
    <mergeCell ref="D522:D527"/>
    <mergeCell ref="D528:D533"/>
    <mergeCell ref="D534:D539"/>
    <mergeCell ref="D540:D545"/>
    <mergeCell ref="D546:D551"/>
    <mergeCell ref="D552:D557"/>
    <mergeCell ref="D450:D455"/>
    <mergeCell ref="D456:D461"/>
    <mergeCell ref="D462:D467"/>
    <mergeCell ref="D468:D473"/>
    <mergeCell ref="D474:D479"/>
    <mergeCell ref="D480:D485"/>
    <mergeCell ref="D486:D491"/>
    <mergeCell ref="D492:D497"/>
    <mergeCell ref="D498:D503"/>
    <mergeCell ref="E354:E359"/>
    <mergeCell ref="E360:E365"/>
    <mergeCell ref="E366:E371"/>
    <mergeCell ref="E372:E377"/>
    <mergeCell ref="E378:E383"/>
    <mergeCell ref="E306:E311"/>
    <mergeCell ref="E312:E317"/>
    <mergeCell ref="E318:E323"/>
    <mergeCell ref="E324:E329"/>
    <mergeCell ref="E330:E335"/>
    <mergeCell ref="E336:E341"/>
    <mergeCell ref="E342:E347"/>
    <mergeCell ref="E348:E353"/>
    <mergeCell ref="H330:H335"/>
    <mergeCell ref="F330:F335"/>
    <mergeCell ref="G330:G335"/>
    <mergeCell ref="F336:F341"/>
    <mergeCell ref="G336:G341"/>
    <mergeCell ref="F342:F347"/>
    <mergeCell ref="G342:G347"/>
    <mergeCell ref="H342:H347"/>
    <mergeCell ref="E432:E437"/>
    <mergeCell ref="E438:E443"/>
    <mergeCell ref="E444:E449"/>
    <mergeCell ref="E450:E455"/>
    <mergeCell ref="E456:E461"/>
    <mergeCell ref="E462:E467"/>
    <mergeCell ref="E468:E473"/>
    <mergeCell ref="E474:E479"/>
    <mergeCell ref="E480:E485"/>
    <mergeCell ref="E486:E491"/>
    <mergeCell ref="E492:E497"/>
    <mergeCell ref="E498:E503"/>
    <mergeCell ref="E504:E509"/>
    <mergeCell ref="E510:E515"/>
    <mergeCell ref="E516:E521"/>
    <mergeCell ref="E522:E527"/>
    <mergeCell ref="E384:E389"/>
    <mergeCell ref="E390:E395"/>
    <mergeCell ref="E396:E401"/>
    <mergeCell ref="E402:E407"/>
    <mergeCell ref="E408:E413"/>
    <mergeCell ref="E414:E419"/>
    <mergeCell ref="E420:E425"/>
    <mergeCell ref="F348:F353"/>
    <mergeCell ref="G348:G353"/>
    <mergeCell ref="H348:H353"/>
    <mergeCell ref="F354:F359"/>
    <mergeCell ref="G354:G359"/>
    <mergeCell ref="H354:H359"/>
    <mergeCell ref="F360:F365"/>
    <mergeCell ref="G360:G365"/>
    <mergeCell ref="H360:H365"/>
    <mergeCell ref="F366:F371"/>
    <mergeCell ref="G366:G371"/>
    <mergeCell ref="H366:H371"/>
    <mergeCell ref="F372:F377"/>
    <mergeCell ref="G372:G377"/>
    <mergeCell ref="H372:H377"/>
    <mergeCell ref="F378:F383"/>
    <mergeCell ref="G378:G383"/>
    <mergeCell ref="H378:H383"/>
    <mergeCell ref="E528:E533"/>
    <mergeCell ref="E534:E539"/>
    <mergeCell ref="E540:E545"/>
    <mergeCell ref="E546:E551"/>
    <mergeCell ref="E552:E557"/>
    <mergeCell ref="E558:E563"/>
    <mergeCell ref="F294:F299"/>
    <mergeCell ref="G294:G299"/>
    <mergeCell ref="H294:H299"/>
    <mergeCell ref="F300:F305"/>
    <mergeCell ref="G300:G305"/>
    <mergeCell ref="H300:H305"/>
    <mergeCell ref="F306:F311"/>
    <mergeCell ref="G306:G311"/>
    <mergeCell ref="H306:H311"/>
    <mergeCell ref="F312:F317"/>
    <mergeCell ref="G312:G317"/>
    <mergeCell ref="H312:H317"/>
    <mergeCell ref="G318:G323"/>
    <mergeCell ref="H318:H323"/>
    <mergeCell ref="F318:F323"/>
    <mergeCell ref="F324:F329"/>
    <mergeCell ref="G324:G329"/>
    <mergeCell ref="H324:H329"/>
    <mergeCell ref="H336:H341"/>
    <mergeCell ref="E426:E431"/>
    <mergeCell ref="F384:F389"/>
    <mergeCell ref="G384:G389"/>
    <mergeCell ref="H384:H389"/>
    <mergeCell ref="F390:F395"/>
    <mergeCell ref="G390:G395"/>
    <mergeCell ref="H390:H395"/>
    <mergeCell ref="F408:F413"/>
    <mergeCell ref="G408:G413"/>
    <mergeCell ref="H408:H413"/>
    <mergeCell ref="F414:F419"/>
    <mergeCell ref="G414:G419"/>
    <mergeCell ref="H414:H419"/>
    <mergeCell ref="F420:F425"/>
    <mergeCell ref="G420:G425"/>
    <mergeCell ref="H420:H425"/>
    <mergeCell ref="F426:F431"/>
    <mergeCell ref="G426:G431"/>
    <mergeCell ref="H426:H431"/>
    <mergeCell ref="F396:F401"/>
    <mergeCell ref="G396:G401"/>
    <mergeCell ref="H396:H401"/>
    <mergeCell ref="F402:F407"/>
    <mergeCell ref="G402:G407"/>
    <mergeCell ref="H402:H407"/>
    <mergeCell ref="F486:F491"/>
    <mergeCell ref="G486:G491"/>
    <mergeCell ref="H486:H491"/>
    <mergeCell ref="F492:F497"/>
    <mergeCell ref="G492:G497"/>
    <mergeCell ref="H492:H497"/>
    <mergeCell ref="F498:F503"/>
    <mergeCell ref="G498:G503"/>
    <mergeCell ref="H498:H503"/>
    <mergeCell ref="F432:F437"/>
    <mergeCell ref="G432:G437"/>
    <mergeCell ref="H432:H437"/>
    <mergeCell ref="F438:F443"/>
    <mergeCell ref="G438:G443"/>
    <mergeCell ref="H438:H443"/>
    <mergeCell ref="F444:F449"/>
    <mergeCell ref="G444:G449"/>
    <mergeCell ref="H444:H449"/>
    <mergeCell ref="F450:F455"/>
    <mergeCell ref="G450:G455"/>
    <mergeCell ref="H450:H455"/>
    <mergeCell ref="F456:F461"/>
    <mergeCell ref="G456:G461"/>
    <mergeCell ref="H456:H461"/>
    <mergeCell ref="F462:F467"/>
    <mergeCell ref="G462:G467"/>
    <mergeCell ref="H462:H467"/>
    <mergeCell ref="F546:F551"/>
    <mergeCell ref="G546:G551"/>
    <mergeCell ref="H546:H551"/>
    <mergeCell ref="F552:F557"/>
    <mergeCell ref="G552:G557"/>
    <mergeCell ref="H552:H557"/>
    <mergeCell ref="F558:F563"/>
    <mergeCell ref="G558:G563"/>
    <mergeCell ref="H558:H563"/>
    <mergeCell ref="I294:I299"/>
    <mergeCell ref="I300:I305"/>
    <mergeCell ref="I306:I311"/>
    <mergeCell ref="I312:I317"/>
    <mergeCell ref="I318:I323"/>
    <mergeCell ref="I324:I329"/>
    <mergeCell ref="I330:I335"/>
    <mergeCell ref="I336:I341"/>
    <mergeCell ref="I342:I347"/>
    <mergeCell ref="I348:I353"/>
    <mergeCell ref="I354:I359"/>
    <mergeCell ref="F504:F509"/>
    <mergeCell ref="G504:G509"/>
    <mergeCell ref="H504:H509"/>
    <mergeCell ref="F510:F515"/>
    <mergeCell ref="G510:G515"/>
    <mergeCell ref="H510:H515"/>
    <mergeCell ref="F516:F521"/>
    <mergeCell ref="G516:G521"/>
    <mergeCell ref="H516:H521"/>
    <mergeCell ref="F522:F527"/>
    <mergeCell ref="G522:G527"/>
    <mergeCell ref="H522:H527"/>
    <mergeCell ref="I396:I401"/>
    <mergeCell ref="I402:I407"/>
    <mergeCell ref="I408:I413"/>
    <mergeCell ref="I414:I419"/>
    <mergeCell ref="I420:I425"/>
    <mergeCell ref="I426:I431"/>
    <mergeCell ref="I432:I437"/>
    <mergeCell ref="I438:I443"/>
    <mergeCell ref="I444:I449"/>
    <mergeCell ref="I360:I365"/>
    <mergeCell ref="I366:I371"/>
    <mergeCell ref="I372:I377"/>
    <mergeCell ref="I378:I383"/>
    <mergeCell ref="I384:I389"/>
    <mergeCell ref="F540:F545"/>
    <mergeCell ref="G540:G545"/>
    <mergeCell ref="H540:H545"/>
    <mergeCell ref="F528:F533"/>
    <mergeCell ref="G528:G533"/>
    <mergeCell ref="H528:H533"/>
    <mergeCell ref="F534:F539"/>
    <mergeCell ref="G534:G539"/>
    <mergeCell ref="H534:H539"/>
    <mergeCell ref="F468:F473"/>
    <mergeCell ref="G468:G473"/>
    <mergeCell ref="H468:H473"/>
    <mergeCell ref="F474:F479"/>
    <mergeCell ref="G474:G479"/>
    <mergeCell ref="H474:H479"/>
    <mergeCell ref="F480:F485"/>
    <mergeCell ref="G480:G485"/>
    <mergeCell ref="H480:H485"/>
    <mergeCell ref="I552:I557"/>
    <mergeCell ref="I558:I563"/>
    <mergeCell ref="J294:J299"/>
    <mergeCell ref="J300:J305"/>
    <mergeCell ref="J306:J311"/>
    <mergeCell ref="J312:J317"/>
    <mergeCell ref="J318:J323"/>
    <mergeCell ref="J324:J329"/>
    <mergeCell ref="J330:J335"/>
    <mergeCell ref="J336:J341"/>
    <mergeCell ref="J342:J347"/>
    <mergeCell ref="J348:J353"/>
    <mergeCell ref="J354:J359"/>
    <mergeCell ref="J360:J365"/>
    <mergeCell ref="I450:I455"/>
    <mergeCell ref="I456:I461"/>
    <mergeCell ref="I462:I467"/>
    <mergeCell ref="I468:I473"/>
    <mergeCell ref="I474:I479"/>
    <mergeCell ref="I480:I485"/>
    <mergeCell ref="I486:I491"/>
    <mergeCell ref="I492:I497"/>
    <mergeCell ref="I498:I503"/>
    <mergeCell ref="I504:I509"/>
    <mergeCell ref="I510:I515"/>
    <mergeCell ref="I516:I521"/>
    <mergeCell ref="I522:I527"/>
    <mergeCell ref="I528:I533"/>
    <mergeCell ref="I534:I539"/>
    <mergeCell ref="I540:I545"/>
    <mergeCell ref="I546:I551"/>
    <mergeCell ref="I390:I395"/>
    <mergeCell ref="J534:J539"/>
    <mergeCell ref="J540:J545"/>
    <mergeCell ref="J546:J551"/>
    <mergeCell ref="J552:J557"/>
    <mergeCell ref="J558:J563"/>
    <mergeCell ref="K294:K299"/>
    <mergeCell ref="K300:K305"/>
    <mergeCell ref="K306:K311"/>
    <mergeCell ref="K312:K317"/>
    <mergeCell ref="K318:K323"/>
    <mergeCell ref="K324:K329"/>
    <mergeCell ref="K330:K335"/>
    <mergeCell ref="K336:K341"/>
    <mergeCell ref="K342:K347"/>
    <mergeCell ref="K348:K353"/>
    <mergeCell ref="K354:K359"/>
    <mergeCell ref="J408:J413"/>
    <mergeCell ref="J414:J419"/>
    <mergeCell ref="J420:J425"/>
    <mergeCell ref="J426:J431"/>
    <mergeCell ref="J432:J437"/>
    <mergeCell ref="J438:J443"/>
    <mergeCell ref="J444:J449"/>
    <mergeCell ref="J450:J455"/>
    <mergeCell ref="J456:J461"/>
    <mergeCell ref="J462:J467"/>
    <mergeCell ref="J468:J473"/>
    <mergeCell ref="J474:J479"/>
    <mergeCell ref="J480:J485"/>
    <mergeCell ref="J486:J491"/>
    <mergeCell ref="J492:J497"/>
    <mergeCell ref="J498:J503"/>
    <mergeCell ref="K420:K425"/>
    <mergeCell ref="K426:K431"/>
    <mergeCell ref="K432:K437"/>
    <mergeCell ref="K438:K443"/>
    <mergeCell ref="K444:K449"/>
    <mergeCell ref="K360:K365"/>
    <mergeCell ref="K366:K371"/>
    <mergeCell ref="K372:K377"/>
    <mergeCell ref="K378:K383"/>
    <mergeCell ref="K384:K389"/>
    <mergeCell ref="K462:K467"/>
    <mergeCell ref="K468:K473"/>
    <mergeCell ref="K474:K479"/>
    <mergeCell ref="J510:J515"/>
    <mergeCell ref="J516:J521"/>
    <mergeCell ref="J522:J527"/>
    <mergeCell ref="J528:J533"/>
    <mergeCell ref="J504:J509"/>
    <mergeCell ref="J366:J371"/>
    <mergeCell ref="J372:J377"/>
    <mergeCell ref="J378:J383"/>
    <mergeCell ref="J396:J401"/>
    <mergeCell ref="J384:J389"/>
    <mergeCell ref="J390:J395"/>
    <mergeCell ref="J402:J407"/>
    <mergeCell ref="K552:K557"/>
    <mergeCell ref="K558:K563"/>
    <mergeCell ref="L294:L299"/>
    <mergeCell ref="L300:L305"/>
    <mergeCell ref="L306:L311"/>
    <mergeCell ref="L312:L317"/>
    <mergeCell ref="L318:L323"/>
    <mergeCell ref="L324:L329"/>
    <mergeCell ref="L330:L335"/>
    <mergeCell ref="L336:L341"/>
    <mergeCell ref="L342:L347"/>
    <mergeCell ref="L348:L353"/>
    <mergeCell ref="L354:L359"/>
    <mergeCell ref="K450:K455"/>
    <mergeCell ref="K456:K461"/>
    <mergeCell ref="K480:K485"/>
    <mergeCell ref="K486:K491"/>
    <mergeCell ref="K492:K497"/>
    <mergeCell ref="K498:K503"/>
    <mergeCell ref="K504:K509"/>
    <mergeCell ref="K510:K515"/>
    <mergeCell ref="K516:K521"/>
    <mergeCell ref="K522:K527"/>
    <mergeCell ref="K528:K533"/>
    <mergeCell ref="K534:K539"/>
    <mergeCell ref="K540:K545"/>
    <mergeCell ref="K546:K551"/>
    <mergeCell ref="K390:K395"/>
    <mergeCell ref="K396:K401"/>
    <mergeCell ref="K402:K407"/>
    <mergeCell ref="K408:K413"/>
    <mergeCell ref="K414:K419"/>
    <mergeCell ref="L558:L563"/>
    <mergeCell ref="M294:M299"/>
    <mergeCell ref="M300:M305"/>
    <mergeCell ref="M306:M311"/>
    <mergeCell ref="M312:M317"/>
    <mergeCell ref="M318:M323"/>
    <mergeCell ref="M324:M329"/>
    <mergeCell ref="M330:M335"/>
    <mergeCell ref="M336:M341"/>
    <mergeCell ref="M342:M347"/>
    <mergeCell ref="M348:M353"/>
    <mergeCell ref="M354:M359"/>
    <mergeCell ref="L408:L413"/>
    <mergeCell ref="L414:L419"/>
    <mergeCell ref="L420:L425"/>
    <mergeCell ref="L426:L431"/>
    <mergeCell ref="L432:L437"/>
    <mergeCell ref="L438:L443"/>
    <mergeCell ref="L444:L449"/>
    <mergeCell ref="L450:L455"/>
    <mergeCell ref="L456:L461"/>
    <mergeCell ref="L462:L467"/>
    <mergeCell ref="L468:L473"/>
    <mergeCell ref="L474:L479"/>
    <mergeCell ref="L480:L485"/>
    <mergeCell ref="L486:L491"/>
    <mergeCell ref="L492:L497"/>
    <mergeCell ref="L360:L365"/>
    <mergeCell ref="L366:L371"/>
    <mergeCell ref="L372:L377"/>
    <mergeCell ref="L378:L383"/>
    <mergeCell ref="L384:L389"/>
    <mergeCell ref="M444:M449"/>
    <mergeCell ref="M450:M455"/>
    <mergeCell ref="M360:M365"/>
    <mergeCell ref="M366:M371"/>
    <mergeCell ref="M372:M377"/>
    <mergeCell ref="M378:M383"/>
    <mergeCell ref="M384:M389"/>
    <mergeCell ref="L498:L503"/>
    <mergeCell ref="L504:L509"/>
    <mergeCell ref="L510:L515"/>
    <mergeCell ref="L516:L521"/>
    <mergeCell ref="L522:L527"/>
    <mergeCell ref="L528:L533"/>
    <mergeCell ref="L534:L539"/>
    <mergeCell ref="L540:L545"/>
    <mergeCell ref="L546:L551"/>
    <mergeCell ref="L552:L557"/>
    <mergeCell ref="L390:L395"/>
    <mergeCell ref="L396:L401"/>
    <mergeCell ref="L402:L407"/>
    <mergeCell ref="M558:M563"/>
    <mergeCell ref="O294:O299"/>
    <mergeCell ref="P294:P299"/>
    <mergeCell ref="Q294:Q299"/>
    <mergeCell ref="O300:O305"/>
    <mergeCell ref="M456:M461"/>
    <mergeCell ref="M462:M467"/>
    <mergeCell ref="M468:M473"/>
    <mergeCell ref="M474:M479"/>
    <mergeCell ref="M480:M485"/>
    <mergeCell ref="M486:M491"/>
    <mergeCell ref="M492:M497"/>
    <mergeCell ref="M498:M503"/>
    <mergeCell ref="M504:M509"/>
    <mergeCell ref="M510:M515"/>
    <mergeCell ref="M516:M521"/>
    <mergeCell ref="AO102:AO107"/>
    <mergeCell ref="M522:M527"/>
    <mergeCell ref="M528:M533"/>
    <mergeCell ref="M534:M539"/>
    <mergeCell ref="M540:M545"/>
    <mergeCell ref="M546:M551"/>
    <mergeCell ref="M552:M557"/>
    <mergeCell ref="M390:M395"/>
    <mergeCell ref="M396:M401"/>
    <mergeCell ref="M402:M407"/>
    <mergeCell ref="M408:M413"/>
    <mergeCell ref="M414:M419"/>
    <mergeCell ref="M420:M425"/>
    <mergeCell ref="M426:M431"/>
    <mergeCell ref="M432:M437"/>
    <mergeCell ref="M438:M443"/>
    <mergeCell ref="AO276:AO281"/>
    <mergeCell ref="AO282:AO287"/>
    <mergeCell ref="AO5:AO6"/>
    <mergeCell ref="AO7:AO14"/>
    <mergeCell ref="AO15:AO21"/>
    <mergeCell ref="AO22:AO28"/>
    <mergeCell ref="AO29:AO35"/>
    <mergeCell ref="AO36:AO41"/>
    <mergeCell ref="AO48:AO53"/>
    <mergeCell ref="AO54:AO59"/>
    <mergeCell ref="AO60:AO65"/>
    <mergeCell ref="AO66:AO71"/>
    <mergeCell ref="AO72:AO77"/>
    <mergeCell ref="AO78:AO83"/>
    <mergeCell ref="AO84:AO89"/>
    <mergeCell ref="AO90:AO95"/>
    <mergeCell ref="AO96:AO101"/>
    <mergeCell ref="AO426:AO431"/>
    <mergeCell ref="AO432:AO437"/>
    <mergeCell ref="AO492:AO497"/>
    <mergeCell ref="AO498:AO503"/>
    <mergeCell ref="AO108:AO113"/>
    <mergeCell ref="AO114:AO119"/>
    <mergeCell ref="AO120:AO125"/>
    <mergeCell ref="AO126:AO131"/>
    <mergeCell ref="AO132:AO137"/>
    <mergeCell ref="AO138:AO143"/>
    <mergeCell ref="AO144:AO149"/>
    <mergeCell ref="AO150:AO155"/>
    <mergeCell ref="AO156:AO161"/>
    <mergeCell ref="AO162:AO167"/>
    <mergeCell ref="AO168:AO173"/>
    <mergeCell ref="AO174:AO179"/>
    <mergeCell ref="AO180:AO185"/>
    <mergeCell ref="AO186:AO191"/>
    <mergeCell ref="AO192:AO197"/>
    <mergeCell ref="AO198:AO203"/>
    <mergeCell ref="AO210:AO215"/>
    <mergeCell ref="AO204:AO209"/>
    <mergeCell ref="AO354:AO359"/>
    <mergeCell ref="AO216:AO221"/>
    <mergeCell ref="AO222:AO227"/>
    <mergeCell ref="AO228:AO233"/>
    <mergeCell ref="AO240:AO245"/>
    <mergeCell ref="AO246:AO251"/>
    <mergeCell ref="AO252:AO257"/>
    <mergeCell ref="AO258:AO263"/>
    <mergeCell ref="AO264:AO269"/>
    <mergeCell ref="AO270:AO275"/>
    <mergeCell ref="Q198:Q203"/>
    <mergeCell ref="AO360:AO365"/>
    <mergeCell ref="AO366:AO371"/>
    <mergeCell ref="AO372:AO377"/>
    <mergeCell ref="AO378:AO383"/>
    <mergeCell ref="AO510:AO515"/>
    <mergeCell ref="AO306:AO311"/>
    <mergeCell ref="AO312:AO317"/>
    <mergeCell ref="AO318:AO323"/>
    <mergeCell ref="AO324:AO329"/>
    <mergeCell ref="AO330:AO335"/>
    <mergeCell ref="AO336:AO341"/>
    <mergeCell ref="AO342:AO347"/>
    <mergeCell ref="AO348:AO353"/>
    <mergeCell ref="AO540:AO545"/>
    <mergeCell ref="AO288:AO293"/>
    <mergeCell ref="AO294:AO299"/>
    <mergeCell ref="AO300:AO305"/>
    <mergeCell ref="AO234:AO239"/>
    <mergeCell ref="AO486:AO491"/>
    <mergeCell ref="AO504:AO509"/>
    <mergeCell ref="AO516:AO521"/>
    <mergeCell ref="AO522:AO527"/>
    <mergeCell ref="AO528:AO533"/>
    <mergeCell ref="AO534:AO539"/>
    <mergeCell ref="AO384:AO389"/>
    <mergeCell ref="AO390:AO395"/>
    <mergeCell ref="AO396:AO401"/>
    <mergeCell ref="AO402:AO407"/>
    <mergeCell ref="AO408:AO413"/>
    <mergeCell ref="AO414:AO419"/>
    <mergeCell ref="AO420:AO425"/>
    <mergeCell ref="AO546:AO551"/>
    <mergeCell ref="AO552:AO557"/>
    <mergeCell ref="AO558:AO563"/>
    <mergeCell ref="A22:A28"/>
    <mergeCell ref="B22:B28"/>
    <mergeCell ref="C22:C28"/>
    <mergeCell ref="D22:D28"/>
    <mergeCell ref="E22:E28"/>
    <mergeCell ref="F22:F28"/>
    <mergeCell ref="G22:G28"/>
    <mergeCell ref="H22:H28"/>
    <mergeCell ref="I22:I28"/>
    <mergeCell ref="J22:J28"/>
    <mergeCell ref="K22:K28"/>
    <mergeCell ref="L22:L28"/>
    <mergeCell ref="M22:M28"/>
    <mergeCell ref="O22:O28"/>
    <mergeCell ref="P22:P28"/>
    <mergeCell ref="Q22:Q28"/>
    <mergeCell ref="AO438:AO443"/>
    <mergeCell ref="AO444:AO449"/>
    <mergeCell ref="AO450:AO455"/>
    <mergeCell ref="AO456:AO461"/>
    <mergeCell ref="AO462:AO467"/>
    <mergeCell ref="AO468:AO473"/>
    <mergeCell ref="AO474:AO479"/>
    <mergeCell ref="AO480:AO485"/>
    <mergeCell ref="B192:B197"/>
    <mergeCell ref="B198:B203"/>
    <mergeCell ref="C138:C143"/>
    <mergeCell ref="E138:E143"/>
    <mergeCell ref="E36:E41"/>
    <mergeCell ref="I7:I14"/>
    <mergeCell ref="A15:A21"/>
    <mergeCell ref="B15:B21"/>
    <mergeCell ref="C15:C21"/>
    <mergeCell ref="D15:D21"/>
    <mergeCell ref="E15:E21"/>
    <mergeCell ref="F15:F21"/>
    <mergeCell ref="G15:G21"/>
    <mergeCell ref="H15:H21"/>
    <mergeCell ref="I15:I21"/>
    <mergeCell ref="AO42:AO47"/>
    <mergeCell ref="L48:L53"/>
    <mergeCell ref="A42:A47"/>
    <mergeCell ref="B42:B47"/>
    <mergeCell ref="C42:C47"/>
    <mergeCell ref="D42:D47"/>
    <mergeCell ref="E42:E47"/>
    <mergeCell ref="F42:F47"/>
    <mergeCell ref="G42:G47"/>
    <mergeCell ref="H42:H47"/>
    <mergeCell ref="I42:I47"/>
    <mergeCell ref="J42:J47"/>
    <mergeCell ref="K42:K47"/>
    <mergeCell ref="L42:L47"/>
    <mergeCell ref="M42:M47"/>
    <mergeCell ref="O42:O47"/>
    <mergeCell ref="E48:E53"/>
    <mergeCell ref="U5:U6"/>
    <mergeCell ref="V5:V6"/>
    <mergeCell ref="W5:W6"/>
    <mergeCell ref="X5:X6"/>
    <mergeCell ref="Y5:Y6"/>
    <mergeCell ref="Z5:Z6"/>
    <mergeCell ref="B204:B209"/>
    <mergeCell ref="C204:C209"/>
    <mergeCell ref="D204:D209"/>
    <mergeCell ref="E204:E209"/>
    <mergeCell ref="F204:F209"/>
    <mergeCell ref="G204:G209"/>
    <mergeCell ref="H204:H209"/>
    <mergeCell ref="I204:I209"/>
    <mergeCell ref="J204:J209"/>
    <mergeCell ref="K204:K209"/>
    <mergeCell ref="L204:L209"/>
    <mergeCell ref="M204:M209"/>
    <mergeCell ref="N204:N209"/>
    <mergeCell ref="O204:O209"/>
    <mergeCell ref="P204:P209"/>
    <mergeCell ref="Q204:Q209"/>
    <mergeCell ref="B4:B6"/>
    <mergeCell ref="D5:D6"/>
    <mergeCell ref="C162:C167"/>
    <mergeCell ref="C54:C59"/>
    <mergeCell ref="C36:C41"/>
    <mergeCell ref="C48:C53"/>
    <mergeCell ref="C7:C14"/>
    <mergeCell ref="D7:D14"/>
    <mergeCell ref="C78:C83"/>
    <mergeCell ref="B186:B191"/>
  </mergeCells>
  <conditionalFormatting sqref="K7">
    <cfRule type="cellIs" dxfId="845" priority="112" operator="equal">
      <formula>"Muy Alta"</formula>
    </cfRule>
    <cfRule type="cellIs" dxfId="844" priority="113" operator="equal">
      <formula>"Alta"</formula>
    </cfRule>
    <cfRule type="cellIs" dxfId="843" priority="114" operator="equal">
      <formula>"Media"</formula>
    </cfRule>
    <cfRule type="cellIs" dxfId="842" priority="115" operator="equal">
      <formula>"Baja"</formula>
    </cfRule>
    <cfRule type="cellIs" dxfId="841" priority="116" operator="equal">
      <formula>"Muy Baja"</formula>
    </cfRule>
  </conditionalFormatting>
  <conditionalFormatting sqref="K15">
    <cfRule type="cellIs" dxfId="840" priority="121" operator="equal">
      <formula>"Muy Alta"</formula>
    </cfRule>
    <cfRule type="cellIs" dxfId="839" priority="122" operator="equal">
      <formula>"Alta"</formula>
    </cfRule>
    <cfRule type="cellIs" dxfId="838" priority="123" operator="equal">
      <formula>"Media"</formula>
    </cfRule>
    <cfRule type="cellIs" dxfId="837" priority="124" operator="equal">
      <formula>"Baja"</formula>
    </cfRule>
    <cfRule type="cellIs" dxfId="836" priority="125" operator="equal">
      <formula>"Muy Baja"</formula>
    </cfRule>
  </conditionalFormatting>
  <conditionalFormatting sqref="K22 K29">
    <cfRule type="cellIs" dxfId="835" priority="1486" operator="equal">
      <formula>"Muy Alta"</formula>
    </cfRule>
    <cfRule type="cellIs" dxfId="834" priority="1487" operator="equal">
      <formula>"Alta"</formula>
    </cfRule>
    <cfRule type="cellIs" dxfId="833" priority="1488" operator="equal">
      <formula>"Media"</formula>
    </cfRule>
    <cfRule type="cellIs" dxfId="832" priority="1489" operator="equal">
      <formula>"Baja"</formula>
    </cfRule>
    <cfRule type="cellIs" dxfId="831" priority="1490" operator="equal">
      <formula>"Muy Baja"</formula>
    </cfRule>
  </conditionalFormatting>
  <conditionalFormatting sqref="K36">
    <cfRule type="cellIs" dxfId="830" priority="1458" operator="equal">
      <formula>"Muy Alta"</formula>
    </cfRule>
    <cfRule type="cellIs" dxfId="829" priority="1459" operator="equal">
      <formula>"Alta"</formula>
    </cfRule>
    <cfRule type="cellIs" dxfId="828" priority="1460" operator="equal">
      <formula>"Media"</formula>
    </cfRule>
    <cfRule type="cellIs" dxfId="827" priority="1461" operator="equal">
      <formula>"Baja"</formula>
    </cfRule>
    <cfRule type="cellIs" dxfId="826" priority="1462" operator="equal">
      <formula>"Muy Baja"</formula>
    </cfRule>
  </conditionalFormatting>
  <conditionalFormatting sqref="K42">
    <cfRule type="cellIs" dxfId="825" priority="47" operator="equal">
      <formula>"Muy Alta"</formula>
    </cfRule>
    <cfRule type="cellIs" dxfId="824" priority="48" operator="equal">
      <formula>"Alta"</formula>
    </cfRule>
    <cfRule type="cellIs" dxfId="823" priority="49" operator="equal">
      <formula>"Media"</formula>
    </cfRule>
    <cfRule type="cellIs" dxfId="822" priority="50" operator="equal">
      <formula>"Baja"</formula>
    </cfRule>
    <cfRule type="cellIs" dxfId="821" priority="51" operator="equal">
      <formula>"Muy Baja"</formula>
    </cfRule>
  </conditionalFormatting>
  <conditionalFormatting sqref="K48">
    <cfRule type="cellIs" dxfId="820" priority="1430" operator="equal">
      <formula>"Muy Alta"</formula>
    </cfRule>
    <cfRule type="cellIs" dxfId="819" priority="1431" operator="equal">
      <formula>"Alta"</formula>
    </cfRule>
    <cfRule type="cellIs" dxfId="818" priority="1432" operator="equal">
      <formula>"Media"</formula>
    </cfRule>
    <cfRule type="cellIs" dxfId="817" priority="1433" operator="equal">
      <formula>"Baja"</formula>
    </cfRule>
    <cfRule type="cellIs" dxfId="816" priority="1434" operator="equal">
      <formula>"Muy Baja"</formula>
    </cfRule>
  </conditionalFormatting>
  <conditionalFormatting sqref="K54">
    <cfRule type="cellIs" dxfId="815" priority="1402" operator="equal">
      <formula>"Muy Alta"</formula>
    </cfRule>
    <cfRule type="cellIs" dxfId="814" priority="1403" operator="equal">
      <formula>"Alta"</formula>
    </cfRule>
    <cfRule type="cellIs" dxfId="813" priority="1404" operator="equal">
      <formula>"Media"</formula>
    </cfRule>
    <cfRule type="cellIs" dxfId="812" priority="1405" operator="equal">
      <formula>"Baja"</formula>
    </cfRule>
    <cfRule type="cellIs" dxfId="811" priority="1406" operator="equal">
      <formula>"Muy Baja"</formula>
    </cfRule>
  </conditionalFormatting>
  <conditionalFormatting sqref="K60">
    <cfRule type="cellIs" dxfId="810" priority="1374" operator="equal">
      <formula>"Muy Alta"</formula>
    </cfRule>
    <cfRule type="cellIs" dxfId="809" priority="1375" operator="equal">
      <formula>"Alta"</formula>
    </cfRule>
    <cfRule type="cellIs" dxfId="808" priority="1376" operator="equal">
      <formula>"Media"</formula>
    </cfRule>
    <cfRule type="cellIs" dxfId="807" priority="1377" operator="equal">
      <formula>"Baja"</formula>
    </cfRule>
    <cfRule type="cellIs" dxfId="806" priority="1378" operator="equal">
      <formula>"Muy Baja"</formula>
    </cfRule>
  </conditionalFormatting>
  <conditionalFormatting sqref="K66 K72 K96 K102 K108 K114 K120 K126 K132 K138 K144 K150 K156 K162 K168 K174 K180 K186 K192 K198 K210 K216 K222 K228 K240 K246 K252 K258 K264 K270 K276 K282 K288 K294 K300 K306 K312 K318 K324 K330 K336 K342 K348 K354 K360 K366 K372 K378 K384 K390 K396 K402 K408 K414 K420 K426 K432 K438 K444 K450 K456 K462 K468 K474 K480 K486 K492 K498 K504 K510 K516 K522 K528 K534 K540 K546 K552 K558">
    <cfRule type="cellIs" dxfId="805" priority="1346" operator="equal">
      <formula>"Muy Alta"</formula>
    </cfRule>
    <cfRule type="cellIs" dxfId="804" priority="1347" operator="equal">
      <formula>"Alta"</formula>
    </cfRule>
    <cfRule type="cellIs" dxfId="803" priority="1348" operator="equal">
      <formula>"Media"</formula>
    </cfRule>
    <cfRule type="cellIs" dxfId="802" priority="1349" operator="equal">
      <formula>"Baja"</formula>
    </cfRule>
    <cfRule type="cellIs" dxfId="801" priority="1350" operator="equal">
      <formula>"Muy Baja"</formula>
    </cfRule>
  </conditionalFormatting>
  <conditionalFormatting sqref="K78">
    <cfRule type="cellIs" dxfId="800" priority="84" operator="equal">
      <formula>"Muy Alta"</formula>
    </cfRule>
    <cfRule type="cellIs" dxfId="799" priority="85" operator="equal">
      <formula>"Alta"</formula>
    </cfRule>
    <cfRule type="cellIs" dxfId="798" priority="86" operator="equal">
      <formula>"Media"</formula>
    </cfRule>
    <cfRule type="cellIs" dxfId="797" priority="87" operator="equal">
      <formula>"Baja"</formula>
    </cfRule>
    <cfRule type="cellIs" dxfId="796" priority="88" operator="equal">
      <formula>"Muy Baja"</formula>
    </cfRule>
  </conditionalFormatting>
  <conditionalFormatting sqref="K84">
    <cfRule type="cellIs" dxfId="795" priority="70" operator="equal">
      <formula>"Muy Alta"</formula>
    </cfRule>
    <cfRule type="cellIs" dxfId="794" priority="71" operator="equal">
      <formula>"Alta"</formula>
    </cfRule>
    <cfRule type="cellIs" dxfId="793" priority="72" operator="equal">
      <formula>"Media"</formula>
    </cfRule>
    <cfRule type="cellIs" dxfId="792" priority="73" operator="equal">
      <formula>"Baja"</formula>
    </cfRule>
    <cfRule type="cellIs" dxfId="791" priority="74" operator="equal">
      <formula>"Muy Baja"</formula>
    </cfRule>
  </conditionalFormatting>
  <conditionalFormatting sqref="K90">
    <cfRule type="cellIs" dxfId="790" priority="56" operator="equal">
      <formula>"Muy Alta"</formula>
    </cfRule>
    <cfRule type="cellIs" dxfId="789" priority="57" operator="equal">
      <formula>"Alta"</formula>
    </cfRule>
    <cfRule type="cellIs" dxfId="788" priority="58" operator="equal">
      <formula>"Media"</formula>
    </cfRule>
    <cfRule type="cellIs" dxfId="787" priority="59" operator="equal">
      <formula>"Baja"</formula>
    </cfRule>
    <cfRule type="cellIs" dxfId="786" priority="60" operator="equal">
      <formula>"Muy Baja"</formula>
    </cfRule>
  </conditionalFormatting>
  <conditionalFormatting sqref="K204">
    <cfRule type="cellIs" dxfId="785" priority="10" operator="equal">
      <formula>"Muy Alta"</formula>
    </cfRule>
    <cfRule type="cellIs" dxfId="784" priority="11" operator="equal">
      <formula>"Alta"</formula>
    </cfRule>
    <cfRule type="cellIs" dxfId="783" priority="12" operator="equal">
      <formula>"Media"</formula>
    </cfRule>
    <cfRule type="cellIs" dxfId="782" priority="13" operator="equal">
      <formula>"Baja"</formula>
    </cfRule>
    <cfRule type="cellIs" dxfId="781" priority="14" operator="equal">
      <formula>"Muy Baja"</formula>
    </cfRule>
  </conditionalFormatting>
  <conditionalFormatting sqref="K234">
    <cfRule type="cellIs" dxfId="780" priority="24" operator="equal">
      <formula>"Muy Alta"</formula>
    </cfRule>
    <cfRule type="cellIs" dxfId="779" priority="25" operator="equal">
      <formula>"Alta"</formula>
    </cfRule>
    <cfRule type="cellIs" dxfId="778" priority="26" operator="equal">
      <formula>"Media"</formula>
    </cfRule>
    <cfRule type="cellIs" dxfId="777" priority="27" operator="equal">
      <formula>"Baja"</formula>
    </cfRule>
    <cfRule type="cellIs" dxfId="776" priority="28" operator="equal">
      <formula>"Muy Baja"</formula>
    </cfRule>
  </conditionalFormatting>
  <conditionalFormatting sqref="N7:N563">
    <cfRule type="containsText" dxfId="775" priority="1294" operator="containsText" text="❌">
      <formula>NOT(ISERROR(SEARCH("❌",N7)))</formula>
    </cfRule>
  </conditionalFormatting>
  <conditionalFormatting sqref="O7 AD7:AD563 O15 O22 O29 O36 O42 O48 O54 O60 O66 O72">
    <cfRule type="cellIs" dxfId="774" priority="1607" operator="equal">
      <formula>"Catastrófico"</formula>
    </cfRule>
    <cfRule type="cellIs" dxfId="773" priority="1608" operator="equal">
      <formula>"Mayor"</formula>
    </cfRule>
    <cfRule type="cellIs" dxfId="772" priority="1609" operator="equal">
      <formula>"Moderado"</formula>
    </cfRule>
    <cfRule type="cellIs" dxfId="771" priority="1610" operator="equal">
      <formula>"Menor"</formula>
    </cfRule>
    <cfRule type="cellIs" dxfId="770" priority="1611" operator="equal">
      <formula>"Leve"</formula>
    </cfRule>
  </conditionalFormatting>
  <conditionalFormatting sqref="O78">
    <cfRule type="cellIs" dxfId="769" priority="89" operator="equal">
      <formula>"Catastrófico"</formula>
    </cfRule>
    <cfRule type="cellIs" dxfId="768" priority="90" operator="equal">
      <formula>"Mayor"</formula>
    </cfRule>
    <cfRule type="cellIs" dxfId="767" priority="91" operator="equal">
      <formula>"Moderado"</formula>
    </cfRule>
    <cfRule type="cellIs" dxfId="766" priority="92" operator="equal">
      <formula>"Menor"</formula>
    </cfRule>
    <cfRule type="cellIs" dxfId="765" priority="93" operator="equal">
      <formula>"Leve"</formula>
    </cfRule>
  </conditionalFormatting>
  <conditionalFormatting sqref="O84">
    <cfRule type="cellIs" dxfId="764" priority="75" operator="equal">
      <formula>"Catastrófico"</formula>
    </cfRule>
    <cfRule type="cellIs" dxfId="763" priority="76" operator="equal">
      <formula>"Mayor"</formula>
    </cfRule>
    <cfRule type="cellIs" dxfId="762" priority="77" operator="equal">
      <formula>"Moderado"</formula>
    </cfRule>
    <cfRule type="cellIs" dxfId="761" priority="78" operator="equal">
      <formula>"Menor"</formula>
    </cfRule>
    <cfRule type="cellIs" dxfId="760" priority="79" operator="equal">
      <formula>"Leve"</formula>
    </cfRule>
  </conditionalFormatting>
  <conditionalFormatting sqref="O90">
    <cfRule type="cellIs" dxfId="759" priority="61" operator="equal">
      <formula>"Catastrófico"</formula>
    </cfRule>
    <cfRule type="cellIs" dxfId="758" priority="62" operator="equal">
      <formula>"Mayor"</formula>
    </cfRule>
    <cfRule type="cellIs" dxfId="757" priority="63" operator="equal">
      <formula>"Moderado"</formula>
    </cfRule>
    <cfRule type="cellIs" dxfId="756" priority="64" operator="equal">
      <formula>"Menor"</formula>
    </cfRule>
    <cfRule type="cellIs" dxfId="755" priority="65" operator="equal">
      <formula>"Leve"</formula>
    </cfRule>
  </conditionalFormatting>
  <conditionalFormatting sqref="O96">
    <cfRule type="cellIs" dxfId="754" priority="1247" operator="equal">
      <formula>"Catastrófico"</formula>
    </cfRule>
    <cfRule type="cellIs" dxfId="753" priority="1248" operator="equal">
      <formula>"Mayor"</formula>
    </cfRule>
    <cfRule type="cellIs" dxfId="752" priority="1249" operator="equal">
      <formula>"Moderado"</formula>
    </cfRule>
    <cfRule type="cellIs" dxfId="751" priority="1250" operator="equal">
      <formula>"Menor"</formula>
    </cfRule>
    <cfRule type="cellIs" dxfId="750" priority="1251" operator="equal">
      <formula>"Leve"</formula>
    </cfRule>
  </conditionalFormatting>
  <conditionalFormatting sqref="O102">
    <cfRule type="cellIs" dxfId="749" priority="1233" operator="equal">
      <formula>"Catastrófico"</formula>
    </cfRule>
    <cfRule type="cellIs" dxfId="748" priority="1234" operator="equal">
      <formula>"Mayor"</formula>
    </cfRule>
    <cfRule type="cellIs" dxfId="747" priority="1235" operator="equal">
      <formula>"Moderado"</formula>
    </cfRule>
    <cfRule type="cellIs" dxfId="746" priority="1236" operator="equal">
      <formula>"Menor"</formula>
    </cfRule>
    <cfRule type="cellIs" dxfId="745" priority="1237" operator="equal">
      <formula>"Leve"</formula>
    </cfRule>
  </conditionalFormatting>
  <conditionalFormatting sqref="O108">
    <cfRule type="cellIs" dxfId="744" priority="1219" operator="equal">
      <formula>"Catastrófico"</formula>
    </cfRule>
    <cfRule type="cellIs" dxfId="743" priority="1220" operator="equal">
      <formula>"Mayor"</formula>
    </cfRule>
    <cfRule type="cellIs" dxfId="742" priority="1221" operator="equal">
      <formula>"Moderado"</formula>
    </cfRule>
    <cfRule type="cellIs" dxfId="741" priority="1222" operator="equal">
      <formula>"Menor"</formula>
    </cfRule>
    <cfRule type="cellIs" dxfId="740" priority="1223" operator="equal">
      <formula>"Leve"</formula>
    </cfRule>
  </conditionalFormatting>
  <conditionalFormatting sqref="O114">
    <cfRule type="cellIs" dxfId="739" priority="1205" operator="equal">
      <formula>"Catastrófico"</formula>
    </cfRule>
    <cfRule type="cellIs" dxfId="738" priority="1206" operator="equal">
      <formula>"Mayor"</formula>
    </cfRule>
    <cfRule type="cellIs" dxfId="737" priority="1207" operator="equal">
      <formula>"Moderado"</formula>
    </cfRule>
    <cfRule type="cellIs" dxfId="736" priority="1208" operator="equal">
      <formula>"Menor"</formula>
    </cfRule>
    <cfRule type="cellIs" dxfId="735" priority="1209" operator="equal">
      <formula>"Leve"</formula>
    </cfRule>
  </conditionalFormatting>
  <conditionalFormatting sqref="O120">
    <cfRule type="cellIs" dxfId="734" priority="1191" operator="equal">
      <formula>"Catastrófico"</formula>
    </cfRule>
    <cfRule type="cellIs" dxfId="733" priority="1192" operator="equal">
      <formula>"Mayor"</formula>
    </cfRule>
    <cfRule type="cellIs" dxfId="732" priority="1193" operator="equal">
      <formula>"Moderado"</formula>
    </cfRule>
    <cfRule type="cellIs" dxfId="731" priority="1194" operator="equal">
      <formula>"Menor"</formula>
    </cfRule>
    <cfRule type="cellIs" dxfId="730" priority="1195" operator="equal">
      <formula>"Leve"</formula>
    </cfRule>
  </conditionalFormatting>
  <conditionalFormatting sqref="O126">
    <cfRule type="cellIs" dxfId="729" priority="1177" operator="equal">
      <formula>"Catastrófico"</formula>
    </cfRule>
    <cfRule type="cellIs" dxfId="728" priority="1178" operator="equal">
      <formula>"Mayor"</formula>
    </cfRule>
    <cfRule type="cellIs" dxfId="727" priority="1179" operator="equal">
      <formula>"Moderado"</formula>
    </cfRule>
    <cfRule type="cellIs" dxfId="726" priority="1180" operator="equal">
      <formula>"Menor"</formula>
    </cfRule>
    <cfRule type="cellIs" dxfId="725" priority="1181" operator="equal">
      <formula>"Leve"</formula>
    </cfRule>
  </conditionalFormatting>
  <conditionalFormatting sqref="O132">
    <cfRule type="cellIs" dxfId="724" priority="1163" operator="equal">
      <formula>"Catastrófico"</formula>
    </cfRule>
    <cfRule type="cellIs" dxfId="723" priority="1164" operator="equal">
      <formula>"Mayor"</formula>
    </cfRule>
    <cfRule type="cellIs" dxfId="722" priority="1165" operator="equal">
      <formula>"Moderado"</formula>
    </cfRule>
    <cfRule type="cellIs" dxfId="721" priority="1166" operator="equal">
      <formula>"Menor"</formula>
    </cfRule>
    <cfRule type="cellIs" dxfId="720" priority="1167" operator="equal">
      <formula>"Leve"</formula>
    </cfRule>
  </conditionalFormatting>
  <conditionalFormatting sqref="O138">
    <cfRule type="cellIs" dxfId="719" priority="1149" operator="equal">
      <formula>"Catastrófico"</formula>
    </cfRule>
    <cfRule type="cellIs" dxfId="718" priority="1150" operator="equal">
      <formula>"Mayor"</formula>
    </cfRule>
    <cfRule type="cellIs" dxfId="717" priority="1151" operator="equal">
      <formula>"Moderado"</formula>
    </cfRule>
    <cfRule type="cellIs" dxfId="716" priority="1152" operator="equal">
      <formula>"Menor"</formula>
    </cfRule>
    <cfRule type="cellIs" dxfId="715" priority="1153" operator="equal">
      <formula>"Leve"</formula>
    </cfRule>
  </conditionalFormatting>
  <conditionalFormatting sqref="O144">
    <cfRule type="cellIs" dxfId="714" priority="1135" operator="equal">
      <formula>"Catastrófico"</formula>
    </cfRule>
    <cfRule type="cellIs" dxfId="713" priority="1136" operator="equal">
      <formula>"Mayor"</formula>
    </cfRule>
    <cfRule type="cellIs" dxfId="712" priority="1137" operator="equal">
      <formula>"Moderado"</formula>
    </cfRule>
    <cfRule type="cellIs" dxfId="711" priority="1138" operator="equal">
      <formula>"Menor"</formula>
    </cfRule>
    <cfRule type="cellIs" dxfId="710" priority="1139" operator="equal">
      <formula>"Leve"</formula>
    </cfRule>
  </conditionalFormatting>
  <conditionalFormatting sqref="O150">
    <cfRule type="cellIs" dxfId="709" priority="1121" operator="equal">
      <formula>"Catastrófico"</formula>
    </cfRule>
    <cfRule type="cellIs" dxfId="708" priority="1122" operator="equal">
      <formula>"Mayor"</formula>
    </cfRule>
    <cfRule type="cellIs" dxfId="707" priority="1123" operator="equal">
      <formula>"Moderado"</formula>
    </cfRule>
    <cfRule type="cellIs" dxfId="706" priority="1124" operator="equal">
      <formula>"Menor"</formula>
    </cfRule>
    <cfRule type="cellIs" dxfId="705" priority="1125" operator="equal">
      <formula>"Leve"</formula>
    </cfRule>
  </conditionalFormatting>
  <conditionalFormatting sqref="O156">
    <cfRule type="cellIs" dxfId="704" priority="1107" operator="equal">
      <formula>"Catastrófico"</formula>
    </cfRule>
    <cfRule type="cellIs" dxfId="703" priority="1108" operator="equal">
      <formula>"Mayor"</formula>
    </cfRule>
    <cfRule type="cellIs" dxfId="702" priority="1109" operator="equal">
      <formula>"Moderado"</formula>
    </cfRule>
    <cfRule type="cellIs" dxfId="701" priority="1110" operator="equal">
      <formula>"Menor"</formula>
    </cfRule>
    <cfRule type="cellIs" dxfId="700" priority="1111" operator="equal">
      <formula>"Leve"</formula>
    </cfRule>
  </conditionalFormatting>
  <conditionalFormatting sqref="O162">
    <cfRule type="cellIs" dxfId="699" priority="1093" operator="equal">
      <formula>"Catastrófico"</formula>
    </cfRule>
    <cfRule type="cellIs" dxfId="698" priority="1094" operator="equal">
      <formula>"Mayor"</formula>
    </cfRule>
    <cfRule type="cellIs" dxfId="697" priority="1095" operator="equal">
      <formula>"Moderado"</formula>
    </cfRule>
    <cfRule type="cellIs" dxfId="696" priority="1096" operator="equal">
      <formula>"Menor"</formula>
    </cfRule>
    <cfRule type="cellIs" dxfId="695" priority="1097" operator="equal">
      <formula>"Leve"</formula>
    </cfRule>
  </conditionalFormatting>
  <conditionalFormatting sqref="O168">
    <cfRule type="cellIs" dxfId="694" priority="1079" operator="equal">
      <formula>"Catastrófico"</formula>
    </cfRule>
    <cfRule type="cellIs" dxfId="693" priority="1080" operator="equal">
      <formula>"Mayor"</formula>
    </cfRule>
    <cfRule type="cellIs" dxfId="692" priority="1081" operator="equal">
      <formula>"Moderado"</formula>
    </cfRule>
    <cfRule type="cellIs" dxfId="691" priority="1082" operator="equal">
      <formula>"Menor"</formula>
    </cfRule>
    <cfRule type="cellIs" dxfId="690" priority="1083" operator="equal">
      <formula>"Leve"</formula>
    </cfRule>
  </conditionalFormatting>
  <conditionalFormatting sqref="O174">
    <cfRule type="cellIs" dxfId="689" priority="1065" operator="equal">
      <formula>"Catastrófico"</formula>
    </cfRule>
    <cfRule type="cellIs" dxfId="688" priority="1066" operator="equal">
      <formula>"Mayor"</formula>
    </cfRule>
    <cfRule type="cellIs" dxfId="687" priority="1067" operator="equal">
      <formula>"Moderado"</formula>
    </cfRule>
    <cfRule type="cellIs" dxfId="686" priority="1068" operator="equal">
      <formula>"Menor"</formula>
    </cfRule>
    <cfRule type="cellIs" dxfId="685" priority="1069" operator="equal">
      <formula>"Leve"</formula>
    </cfRule>
  </conditionalFormatting>
  <conditionalFormatting sqref="O180">
    <cfRule type="cellIs" dxfId="684" priority="1051" operator="equal">
      <formula>"Catastrófico"</formula>
    </cfRule>
    <cfRule type="cellIs" dxfId="683" priority="1052" operator="equal">
      <formula>"Mayor"</formula>
    </cfRule>
    <cfRule type="cellIs" dxfId="682" priority="1053" operator="equal">
      <formula>"Moderado"</formula>
    </cfRule>
    <cfRule type="cellIs" dxfId="681" priority="1054" operator="equal">
      <formula>"Menor"</formula>
    </cfRule>
    <cfRule type="cellIs" dxfId="680" priority="1055" operator="equal">
      <formula>"Leve"</formula>
    </cfRule>
  </conditionalFormatting>
  <conditionalFormatting sqref="O186">
    <cfRule type="cellIs" dxfId="679" priority="1037" operator="equal">
      <formula>"Catastrófico"</formula>
    </cfRule>
    <cfRule type="cellIs" dxfId="678" priority="1038" operator="equal">
      <formula>"Mayor"</formula>
    </cfRule>
    <cfRule type="cellIs" dxfId="677" priority="1039" operator="equal">
      <formula>"Moderado"</formula>
    </cfRule>
    <cfRule type="cellIs" dxfId="676" priority="1040" operator="equal">
      <formula>"Menor"</formula>
    </cfRule>
    <cfRule type="cellIs" dxfId="675" priority="1041" operator="equal">
      <formula>"Leve"</formula>
    </cfRule>
  </conditionalFormatting>
  <conditionalFormatting sqref="O192">
    <cfRule type="cellIs" dxfId="674" priority="1023" operator="equal">
      <formula>"Catastrófico"</formula>
    </cfRule>
    <cfRule type="cellIs" dxfId="673" priority="1024" operator="equal">
      <formula>"Mayor"</formula>
    </cfRule>
    <cfRule type="cellIs" dxfId="672" priority="1025" operator="equal">
      <formula>"Moderado"</formula>
    </cfRule>
    <cfRule type="cellIs" dxfId="671" priority="1026" operator="equal">
      <formula>"Menor"</formula>
    </cfRule>
    <cfRule type="cellIs" dxfId="670" priority="1027" operator="equal">
      <formula>"Leve"</formula>
    </cfRule>
  </conditionalFormatting>
  <conditionalFormatting sqref="O198">
    <cfRule type="cellIs" dxfId="669" priority="1009" operator="equal">
      <formula>"Catastrófico"</formula>
    </cfRule>
    <cfRule type="cellIs" dxfId="668" priority="1010" operator="equal">
      <formula>"Mayor"</formula>
    </cfRule>
    <cfRule type="cellIs" dxfId="667" priority="1011" operator="equal">
      <formula>"Moderado"</formula>
    </cfRule>
    <cfRule type="cellIs" dxfId="666" priority="1012" operator="equal">
      <formula>"Menor"</formula>
    </cfRule>
    <cfRule type="cellIs" dxfId="665" priority="1013" operator="equal">
      <formula>"Leve"</formula>
    </cfRule>
  </conditionalFormatting>
  <conditionalFormatting sqref="O204">
    <cfRule type="cellIs" dxfId="664" priority="5" operator="equal">
      <formula>"Catastrófico"</formula>
    </cfRule>
    <cfRule type="cellIs" dxfId="663" priority="6" operator="equal">
      <formula>"Mayor"</formula>
    </cfRule>
    <cfRule type="cellIs" dxfId="662" priority="7" operator="equal">
      <formula>"Moderado"</formula>
    </cfRule>
    <cfRule type="cellIs" dxfId="661" priority="8" operator="equal">
      <formula>"Menor"</formula>
    </cfRule>
    <cfRule type="cellIs" dxfId="660" priority="9" operator="equal">
      <formula>"Leve"</formula>
    </cfRule>
  </conditionalFormatting>
  <conditionalFormatting sqref="O210">
    <cfRule type="cellIs" dxfId="659" priority="995" operator="equal">
      <formula>"Catastrófico"</formula>
    </cfRule>
    <cfRule type="cellIs" dxfId="658" priority="996" operator="equal">
      <formula>"Mayor"</formula>
    </cfRule>
    <cfRule type="cellIs" dxfId="657" priority="997" operator="equal">
      <formula>"Moderado"</formula>
    </cfRule>
    <cfRule type="cellIs" dxfId="656" priority="998" operator="equal">
      <formula>"Menor"</formula>
    </cfRule>
    <cfRule type="cellIs" dxfId="655" priority="999" operator="equal">
      <formula>"Leve"</formula>
    </cfRule>
  </conditionalFormatting>
  <conditionalFormatting sqref="O216">
    <cfRule type="cellIs" dxfId="654" priority="981" operator="equal">
      <formula>"Catastrófico"</formula>
    </cfRule>
    <cfRule type="cellIs" dxfId="653" priority="982" operator="equal">
      <formula>"Mayor"</formula>
    </cfRule>
    <cfRule type="cellIs" dxfId="652" priority="983" operator="equal">
      <formula>"Moderado"</formula>
    </cfRule>
    <cfRule type="cellIs" dxfId="651" priority="984" operator="equal">
      <formula>"Menor"</formula>
    </cfRule>
    <cfRule type="cellIs" dxfId="650" priority="985" operator="equal">
      <formula>"Leve"</formula>
    </cfRule>
  </conditionalFormatting>
  <conditionalFormatting sqref="O222">
    <cfRule type="cellIs" dxfId="649" priority="967" operator="equal">
      <formula>"Catastrófico"</formula>
    </cfRule>
    <cfRule type="cellIs" dxfId="648" priority="968" operator="equal">
      <formula>"Mayor"</formula>
    </cfRule>
    <cfRule type="cellIs" dxfId="647" priority="969" operator="equal">
      <formula>"Moderado"</formula>
    </cfRule>
    <cfRule type="cellIs" dxfId="646" priority="970" operator="equal">
      <formula>"Menor"</formula>
    </cfRule>
    <cfRule type="cellIs" dxfId="645" priority="971" operator="equal">
      <formula>"Leve"</formula>
    </cfRule>
  </conditionalFormatting>
  <conditionalFormatting sqref="O228">
    <cfRule type="cellIs" dxfId="644" priority="953" operator="equal">
      <formula>"Catastrófico"</formula>
    </cfRule>
    <cfRule type="cellIs" dxfId="643" priority="954" operator="equal">
      <formula>"Mayor"</formula>
    </cfRule>
    <cfRule type="cellIs" dxfId="642" priority="955" operator="equal">
      <formula>"Moderado"</formula>
    </cfRule>
    <cfRule type="cellIs" dxfId="641" priority="956" operator="equal">
      <formula>"Menor"</formula>
    </cfRule>
    <cfRule type="cellIs" dxfId="640" priority="957" operator="equal">
      <formula>"Leve"</formula>
    </cfRule>
  </conditionalFormatting>
  <conditionalFormatting sqref="O234">
    <cfRule type="cellIs" dxfId="639" priority="19" operator="equal">
      <formula>"Catastrófico"</formula>
    </cfRule>
    <cfRule type="cellIs" dxfId="638" priority="20" operator="equal">
      <formula>"Mayor"</formula>
    </cfRule>
    <cfRule type="cellIs" dxfId="637" priority="21" operator="equal">
      <formula>"Moderado"</formula>
    </cfRule>
    <cfRule type="cellIs" dxfId="636" priority="22" operator="equal">
      <formula>"Menor"</formula>
    </cfRule>
    <cfRule type="cellIs" dxfId="635" priority="23" operator="equal">
      <formula>"Leve"</formula>
    </cfRule>
  </conditionalFormatting>
  <conditionalFormatting sqref="O240">
    <cfRule type="cellIs" dxfId="634" priority="939" operator="equal">
      <formula>"Catastrófico"</formula>
    </cfRule>
    <cfRule type="cellIs" dxfId="633" priority="940" operator="equal">
      <formula>"Mayor"</formula>
    </cfRule>
    <cfRule type="cellIs" dxfId="632" priority="941" operator="equal">
      <formula>"Moderado"</formula>
    </cfRule>
    <cfRule type="cellIs" dxfId="631" priority="942" operator="equal">
      <formula>"Menor"</formula>
    </cfRule>
    <cfRule type="cellIs" dxfId="630" priority="943" operator="equal">
      <formula>"Leve"</formula>
    </cfRule>
  </conditionalFormatting>
  <conditionalFormatting sqref="O246">
    <cfRule type="cellIs" dxfId="629" priority="925" operator="equal">
      <formula>"Catastrófico"</formula>
    </cfRule>
    <cfRule type="cellIs" dxfId="628" priority="926" operator="equal">
      <formula>"Mayor"</formula>
    </cfRule>
    <cfRule type="cellIs" dxfId="627" priority="927" operator="equal">
      <formula>"Moderado"</formula>
    </cfRule>
    <cfRule type="cellIs" dxfId="626" priority="928" operator="equal">
      <formula>"Menor"</formula>
    </cfRule>
    <cfRule type="cellIs" dxfId="625" priority="929" operator="equal">
      <formula>"Leve"</formula>
    </cfRule>
  </conditionalFormatting>
  <conditionalFormatting sqref="O252">
    <cfRule type="cellIs" dxfId="624" priority="911" operator="equal">
      <formula>"Catastrófico"</formula>
    </cfRule>
    <cfRule type="cellIs" dxfId="623" priority="912" operator="equal">
      <formula>"Mayor"</formula>
    </cfRule>
    <cfRule type="cellIs" dxfId="622" priority="913" operator="equal">
      <formula>"Moderado"</formula>
    </cfRule>
    <cfRule type="cellIs" dxfId="621" priority="914" operator="equal">
      <formula>"Menor"</formula>
    </cfRule>
    <cfRule type="cellIs" dxfId="620" priority="915" operator="equal">
      <formula>"Leve"</formula>
    </cfRule>
  </conditionalFormatting>
  <conditionalFormatting sqref="O258">
    <cfRule type="cellIs" dxfId="619" priority="897" operator="equal">
      <formula>"Catastrófico"</formula>
    </cfRule>
    <cfRule type="cellIs" dxfId="618" priority="898" operator="equal">
      <formula>"Mayor"</formula>
    </cfRule>
    <cfRule type="cellIs" dxfId="617" priority="899" operator="equal">
      <formula>"Moderado"</formula>
    </cfRule>
    <cfRule type="cellIs" dxfId="616" priority="900" operator="equal">
      <formula>"Menor"</formula>
    </cfRule>
    <cfRule type="cellIs" dxfId="615" priority="901" operator="equal">
      <formula>"Leve"</formula>
    </cfRule>
  </conditionalFormatting>
  <conditionalFormatting sqref="O264">
    <cfRule type="cellIs" dxfId="614" priority="883" operator="equal">
      <formula>"Catastrófico"</formula>
    </cfRule>
    <cfRule type="cellIs" dxfId="613" priority="884" operator="equal">
      <formula>"Mayor"</formula>
    </cfRule>
    <cfRule type="cellIs" dxfId="612" priority="885" operator="equal">
      <formula>"Moderado"</formula>
    </cfRule>
    <cfRule type="cellIs" dxfId="611" priority="886" operator="equal">
      <formula>"Menor"</formula>
    </cfRule>
    <cfRule type="cellIs" dxfId="610" priority="887" operator="equal">
      <formula>"Leve"</formula>
    </cfRule>
  </conditionalFormatting>
  <conditionalFormatting sqref="O270">
    <cfRule type="cellIs" dxfId="609" priority="869" operator="equal">
      <formula>"Catastrófico"</formula>
    </cfRule>
    <cfRule type="cellIs" dxfId="608" priority="870" operator="equal">
      <formula>"Mayor"</formula>
    </cfRule>
    <cfRule type="cellIs" dxfId="607" priority="871" operator="equal">
      <formula>"Moderado"</formula>
    </cfRule>
    <cfRule type="cellIs" dxfId="606" priority="872" operator="equal">
      <formula>"Menor"</formula>
    </cfRule>
    <cfRule type="cellIs" dxfId="605" priority="873" operator="equal">
      <formula>"Leve"</formula>
    </cfRule>
  </conditionalFormatting>
  <conditionalFormatting sqref="O276">
    <cfRule type="cellIs" dxfId="604" priority="855" operator="equal">
      <formula>"Catastrófico"</formula>
    </cfRule>
    <cfRule type="cellIs" dxfId="603" priority="856" operator="equal">
      <formula>"Mayor"</formula>
    </cfRule>
    <cfRule type="cellIs" dxfId="602" priority="857" operator="equal">
      <formula>"Moderado"</formula>
    </cfRule>
    <cfRule type="cellIs" dxfId="601" priority="858" operator="equal">
      <formula>"Menor"</formula>
    </cfRule>
    <cfRule type="cellIs" dxfId="600" priority="859" operator="equal">
      <formula>"Leve"</formula>
    </cfRule>
  </conditionalFormatting>
  <conditionalFormatting sqref="O282">
    <cfRule type="cellIs" dxfId="599" priority="841" operator="equal">
      <formula>"Catastrófico"</formula>
    </cfRule>
    <cfRule type="cellIs" dxfId="598" priority="842" operator="equal">
      <formula>"Mayor"</formula>
    </cfRule>
    <cfRule type="cellIs" dxfId="597" priority="843" operator="equal">
      <formula>"Moderado"</formula>
    </cfRule>
    <cfRule type="cellIs" dxfId="596" priority="844" operator="equal">
      <formula>"Menor"</formula>
    </cfRule>
    <cfRule type="cellIs" dxfId="595" priority="845" operator="equal">
      <formula>"Leve"</formula>
    </cfRule>
  </conditionalFormatting>
  <conditionalFormatting sqref="O288">
    <cfRule type="cellIs" dxfId="594" priority="827" operator="equal">
      <formula>"Catastrófico"</formula>
    </cfRule>
    <cfRule type="cellIs" dxfId="593" priority="828" operator="equal">
      <formula>"Mayor"</formula>
    </cfRule>
    <cfRule type="cellIs" dxfId="592" priority="829" operator="equal">
      <formula>"Moderado"</formula>
    </cfRule>
    <cfRule type="cellIs" dxfId="591" priority="830" operator="equal">
      <formula>"Menor"</formula>
    </cfRule>
    <cfRule type="cellIs" dxfId="590" priority="831" operator="equal">
      <formula>"Leve"</formula>
    </cfRule>
  </conditionalFormatting>
  <conditionalFormatting sqref="O294 O300">
    <cfRule type="cellIs" dxfId="589" priority="785" operator="equal">
      <formula>"Catastrófico"</formula>
    </cfRule>
    <cfRule type="cellIs" dxfId="588" priority="786" operator="equal">
      <formula>"Mayor"</formula>
    </cfRule>
    <cfRule type="cellIs" dxfId="587" priority="787" operator="equal">
      <formula>"Moderado"</formula>
    </cfRule>
    <cfRule type="cellIs" dxfId="586" priority="788" operator="equal">
      <formula>"Menor"</formula>
    </cfRule>
    <cfRule type="cellIs" dxfId="585" priority="789" operator="equal">
      <formula>"Leve"</formula>
    </cfRule>
  </conditionalFormatting>
  <conditionalFormatting sqref="O306">
    <cfRule type="cellIs" dxfId="584" priority="760" operator="equal">
      <formula>"Catastrófico"</formula>
    </cfRule>
    <cfRule type="cellIs" dxfId="583" priority="761" operator="equal">
      <formula>"Mayor"</formula>
    </cfRule>
    <cfRule type="cellIs" dxfId="582" priority="762" operator="equal">
      <formula>"Moderado"</formula>
    </cfRule>
    <cfRule type="cellIs" dxfId="581" priority="763" operator="equal">
      <formula>"Menor"</formula>
    </cfRule>
    <cfRule type="cellIs" dxfId="580" priority="764" operator="equal">
      <formula>"Leve"</formula>
    </cfRule>
  </conditionalFormatting>
  <conditionalFormatting sqref="O312">
    <cfRule type="cellIs" dxfId="579" priority="751" operator="equal">
      <formula>"Catastrófico"</formula>
    </cfRule>
    <cfRule type="cellIs" dxfId="578" priority="752" operator="equal">
      <formula>"Mayor"</formula>
    </cfRule>
    <cfRule type="cellIs" dxfId="577" priority="753" operator="equal">
      <formula>"Moderado"</formula>
    </cfRule>
    <cfRule type="cellIs" dxfId="576" priority="754" operator="equal">
      <formula>"Menor"</formula>
    </cfRule>
    <cfRule type="cellIs" dxfId="575" priority="755" operator="equal">
      <formula>"Leve"</formula>
    </cfRule>
  </conditionalFormatting>
  <conditionalFormatting sqref="O318">
    <cfRule type="cellIs" dxfId="574" priority="733" operator="equal">
      <formula>"Catastrófico"</formula>
    </cfRule>
    <cfRule type="cellIs" dxfId="573" priority="734" operator="equal">
      <formula>"Mayor"</formula>
    </cfRule>
    <cfRule type="cellIs" dxfId="572" priority="735" operator="equal">
      <formula>"Moderado"</formula>
    </cfRule>
    <cfRule type="cellIs" dxfId="571" priority="736" operator="equal">
      <formula>"Menor"</formula>
    </cfRule>
    <cfRule type="cellIs" dxfId="570" priority="737" operator="equal">
      <formula>"Leve"</formula>
    </cfRule>
  </conditionalFormatting>
  <conditionalFormatting sqref="O324">
    <cfRule type="cellIs" dxfId="569" priority="724" operator="equal">
      <formula>"Catastrófico"</formula>
    </cfRule>
    <cfRule type="cellIs" dxfId="568" priority="725" operator="equal">
      <formula>"Mayor"</formula>
    </cfRule>
    <cfRule type="cellIs" dxfId="567" priority="726" operator="equal">
      <formula>"Moderado"</formula>
    </cfRule>
    <cfRule type="cellIs" dxfId="566" priority="727" operator="equal">
      <formula>"Menor"</formula>
    </cfRule>
    <cfRule type="cellIs" dxfId="565" priority="728" operator="equal">
      <formula>"Leve"</formula>
    </cfRule>
  </conditionalFormatting>
  <conditionalFormatting sqref="O330">
    <cfRule type="cellIs" dxfId="564" priority="697" operator="equal">
      <formula>"Catastrófico"</formula>
    </cfRule>
    <cfRule type="cellIs" dxfId="563" priority="698" operator="equal">
      <formula>"Mayor"</formula>
    </cfRule>
    <cfRule type="cellIs" dxfId="562" priority="699" operator="equal">
      <formula>"Moderado"</formula>
    </cfRule>
    <cfRule type="cellIs" dxfId="561" priority="700" operator="equal">
      <formula>"Menor"</formula>
    </cfRule>
    <cfRule type="cellIs" dxfId="560" priority="701" operator="equal">
      <formula>"Leve"</formula>
    </cfRule>
  </conditionalFormatting>
  <conditionalFormatting sqref="O336">
    <cfRule type="cellIs" dxfId="559" priority="679" operator="equal">
      <formula>"Catastrófico"</formula>
    </cfRule>
    <cfRule type="cellIs" dxfId="558" priority="680" operator="equal">
      <formula>"Mayor"</formula>
    </cfRule>
    <cfRule type="cellIs" dxfId="557" priority="681" operator="equal">
      <formula>"Moderado"</formula>
    </cfRule>
    <cfRule type="cellIs" dxfId="556" priority="682" operator="equal">
      <formula>"Menor"</formula>
    </cfRule>
    <cfRule type="cellIs" dxfId="555" priority="683" operator="equal">
      <formula>"Leve"</formula>
    </cfRule>
  </conditionalFormatting>
  <conditionalFormatting sqref="O342">
    <cfRule type="cellIs" dxfId="554" priority="670" operator="equal">
      <formula>"Catastrófico"</formula>
    </cfRule>
    <cfRule type="cellIs" dxfId="553" priority="671" operator="equal">
      <formula>"Mayor"</formula>
    </cfRule>
    <cfRule type="cellIs" dxfId="552" priority="672" operator="equal">
      <formula>"Moderado"</formula>
    </cfRule>
    <cfRule type="cellIs" dxfId="551" priority="673" operator="equal">
      <formula>"Menor"</formula>
    </cfRule>
    <cfRule type="cellIs" dxfId="550" priority="674" operator="equal">
      <formula>"Leve"</formula>
    </cfRule>
  </conditionalFormatting>
  <conditionalFormatting sqref="O348">
    <cfRule type="cellIs" dxfId="549" priority="643" operator="equal">
      <formula>"Catastrófico"</formula>
    </cfRule>
    <cfRule type="cellIs" dxfId="548" priority="644" operator="equal">
      <formula>"Mayor"</formula>
    </cfRule>
    <cfRule type="cellIs" dxfId="547" priority="645" operator="equal">
      <formula>"Moderado"</formula>
    </cfRule>
    <cfRule type="cellIs" dxfId="546" priority="646" operator="equal">
      <formula>"Menor"</formula>
    </cfRule>
    <cfRule type="cellIs" dxfId="545" priority="647" operator="equal">
      <formula>"Leve"</formula>
    </cfRule>
  </conditionalFormatting>
  <conditionalFormatting sqref="O354">
    <cfRule type="cellIs" dxfId="544" priority="616" operator="equal">
      <formula>"Catastrófico"</formula>
    </cfRule>
    <cfRule type="cellIs" dxfId="543" priority="617" operator="equal">
      <formula>"Mayor"</formula>
    </cfRule>
    <cfRule type="cellIs" dxfId="542" priority="618" operator="equal">
      <formula>"Moderado"</formula>
    </cfRule>
    <cfRule type="cellIs" dxfId="541" priority="619" operator="equal">
      <formula>"Menor"</formula>
    </cfRule>
    <cfRule type="cellIs" dxfId="540" priority="620" operator="equal">
      <formula>"Leve"</formula>
    </cfRule>
  </conditionalFormatting>
  <conditionalFormatting sqref="O360">
    <cfRule type="cellIs" dxfId="539" priority="526" operator="equal">
      <formula>"Catastrófico"</formula>
    </cfRule>
    <cfRule type="cellIs" dxfId="538" priority="527" operator="equal">
      <formula>"Mayor"</formula>
    </cfRule>
    <cfRule type="cellIs" dxfId="537" priority="528" operator="equal">
      <formula>"Moderado"</formula>
    </cfRule>
    <cfRule type="cellIs" dxfId="536" priority="529" operator="equal">
      <formula>"Menor"</formula>
    </cfRule>
    <cfRule type="cellIs" dxfId="535" priority="530" operator="equal">
      <formula>"Leve"</formula>
    </cfRule>
  </conditionalFormatting>
  <conditionalFormatting sqref="O366">
    <cfRule type="cellIs" dxfId="534" priority="508" operator="equal">
      <formula>"Catastrófico"</formula>
    </cfRule>
    <cfRule type="cellIs" dxfId="533" priority="509" operator="equal">
      <formula>"Mayor"</formula>
    </cfRule>
    <cfRule type="cellIs" dxfId="532" priority="510" operator="equal">
      <formula>"Moderado"</formula>
    </cfRule>
    <cfRule type="cellIs" dxfId="531" priority="511" operator="equal">
      <formula>"Menor"</formula>
    </cfRule>
    <cfRule type="cellIs" dxfId="530" priority="512" operator="equal">
      <formula>"Leve"</formula>
    </cfRule>
  </conditionalFormatting>
  <conditionalFormatting sqref="O372">
    <cfRule type="cellIs" dxfId="529" priority="499" operator="equal">
      <formula>"Catastrófico"</formula>
    </cfRule>
    <cfRule type="cellIs" dxfId="528" priority="500" operator="equal">
      <formula>"Mayor"</formula>
    </cfRule>
    <cfRule type="cellIs" dxfId="527" priority="501" operator="equal">
      <formula>"Moderado"</formula>
    </cfRule>
    <cfRule type="cellIs" dxfId="526" priority="502" operator="equal">
      <formula>"Menor"</formula>
    </cfRule>
    <cfRule type="cellIs" dxfId="525" priority="503" operator="equal">
      <formula>"Leve"</formula>
    </cfRule>
  </conditionalFormatting>
  <conditionalFormatting sqref="O378">
    <cfRule type="cellIs" dxfId="524" priority="490" operator="equal">
      <formula>"Catastrófico"</formula>
    </cfRule>
    <cfRule type="cellIs" dxfId="523" priority="491" operator="equal">
      <formula>"Mayor"</formula>
    </cfRule>
    <cfRule type="cellIs" dxfId="522" priority="492" operator="equal">
      <formula>"Moderado"</formula>
    </cfRule>
    <cfRule type="cellIs" dxfId="521" priority="493" operator="equal">
      <formula>"Menor"</formula>
    </cfRule>
    <cfRule type="cellIs" dxfId="520" priority="494" operator="equal">
      <formula>"Leve"</formula>
    </cfRule>
  </conditionalFormatting>
  <conditionalFormatting sqref="O384">
    <cfRule type="cellIs" dxfId="519" priority="463" operator="equal">
      <formula>"Catastrófico"</formula>
    </cfRule>
    <cfRule type="cellIs" dxfId="518" priority="464" operator="equal">
      <formula>"Mayor"</formula>
    </cfRule>
    <cfRule type="cellIs" dxfId="517" priority="465" operator="equal">
      <formula>"Moderado"</formula>
    </cfRule>
    <cfRule type="cellIs" dxfId="516" priority="466" operator="equal">
      <formula>"Menor"</formula>
    </cfRule>
    <cfRule type="cellIs" dxfId="515" priority="467" operator="equal">
      <formula>"Leve"</formula>
    </cfRule>
  </conditionalFormatting>
  <conditionalFormatting sqref="O390">
    <cfRule type="cellIs" dxfId="514" priority="436" operator="equal">
      <formula>"Catastrófico"</formula>
    </cfRule>
    <cfRule type="cellIs" dxfId="513" priority="437" operator="equal">
      <formula>"Mayor"</formula>
    </cfRule>
    <cfRule type="cellIs" dxfId="512" priority="438" operator="equal">
      <formula>"Moderado"</formula>
    </cfRule>
    <cfRule type="cellIs" dxfId="511" priority="439" operator="equal">
      <formula>"Menor"</formula>
    </cfRule>
    <cfRule type="cellIs" dxfId="510" priority="440" operator="equal">
      <formula>"Leve"</formula>
    </cfRule>
  </conditionalFormatting>
  <conditionalFormatting sqref="O396">
    <cfRule type="cellIs" dxfId="509" priority="418" operator="equal">
      <formula>"Catastrófico"</formula>
    </cfRule>
    <cfRule type="cellIs" dxfId="508" priority="419" operator="equal">
      <formula>"Mayor"</formula>
    </cfRule>
    <cfRule type="cellIs" dxfId="507" priority="420" operator="equal">
      <formula>"Moderado"</formula>
    </cfRule>
    <cfRule type="cellIs" dxfId="506" priority="421" operator="equal">
      <formula>"Menor"</formula>
    </cfRule>
    <cfRule type="cellIs" dxfId="505" priority="422" operator="equal">
      <formula>"Leve"</formula>
    </cfRule>
  </conditionalFormatting>
  <conditionalFormatting sqref="O402">
    <cfRule type="cellIs" dxfId="504" priority="382" operator="equal">
      <formula>"Catastrófico"</formula>
    </cfRule>
    <cfRule type="cellIs" dxfId="503" priority="383" operator="equal">
      <formula>"Mayor"</formula>
    </cfRule>
    <cfRule type="cellIs" dxfId="502" priority="384" operator="equal">
      <formula>"Moderado"</formula>
    </cfRule>
    <cfRule type="cellIs" dxfId="501" priority="385" operator="equal">
      <formula>"Menor"</formula>
    </cfRule>
    <cfRule type="cellIs" dxfId="500" priority="386" operator="equal">
      <formula>"Leve"</formula>
    </cfRule>
  </conditionalFormatting>
  <conditionalFormatting sqref="O408">
    <cfRule type="cellIs" dxfId="499" priority="355" operator="equal">
      <formula>"Catastrófico"</formula>
    </cfRule>
    <cfRule type="cellIs" dxfId="498" priority="356" operator="equal">
      <formula>"Mayor"</formula>
    </cfRule>
    <cfRule type="cellIs" dxfId="497" priority="357" operator="equal">
      <formula>"Moderado"</formula>
    </cfRule>
    <cfRule type="cellIs" dxfId="496" priority="358" operator="equal">
      <formula>"Menor"</formula>
    </cfRule>
    <cfRule type="cellIs" dxfId="495" priority="359" operator="equal">
      <formula>"Leve"</formula>
    </cfRule>
  </conditionalFormatting>
  <conditionalFormatting sqref="O414">
    <cfRule type="cellIs" dxfId="494" priority="346" operator="equal">
      <formula>"Catastrófico"</formula>
    </cfRule>
    <cfRule type="cellIs" dxfId="493" priority="347" operator="equal">
      <formula>"Mayor"</formula>
    </cfRule>
    <cfRule type="cellIs" dxfId="492" priority="348" operator="equal">
      <formula>"Moderado"</formula>
    </cfRule>
    <cfRule type="cellIs" dxfId="491" priority="349" operator="equal">
      <formula>"Menor"</formula>
    </cfRule>
    <cfRule type="cellIs" dxfId="490" priority="350" operator="equal">
      <formula>"Leve"</formula>
    </cfRule>
  </conditionalFormatting>
  <conditionalFormatting sqref="O420">
    <cfRule type="cellIs" dxfId="489" priority="337" operator="equal">
      <formula>"Catastrófico"</formula>
    </cfRule>
    <cfRule type="cellIs" dxfId="488" priority="338" operator="equal">
      <formula>"Mayor"</formula>
    </cfRule>
    <cfRule type="cellIs" dxfId="487" priority="339" operator="equal">
      <formula>"Moderado"</formula>
    </cfRule>
    <cfRule type="cellIs" dxfId="486" priority="340" operator="equal">
      <formula>"Menor"</formula>
    </cfRule>
    <cfRule type="cellIs" dxfId="485" priority="341" operator="equal">
      <formula>"Leve"</formula>
    </cfRule>
  </conditionalFormatting>
  <conditionalFormatting sqref="O426">
    <cfRule type="cellIs" dxfId="484" priority="328" operator="equal">
      <formula>"Catastrófico"</formula>
    </cfRule>
    <cfRule type="cellIs" dxfId="483" priority="329" operator="equal">
      <formula>"Mayor"</formula>
    </cfRule>
    <cfRule type="cellIs" dxfId="482" priority="330" operator="equal">
      <formula>"Moderado"</formula>
    </cfRule>
    <cfRule type="cellIs" dxfId="481" priority="331" operator="equal">
      <formula>"Menor"</formula>
    </cfRule>
    <cfRule type="cellIs" dxfId="480" priority="332" operator="equal">
      <formula>"Leve"</formula>
    </cfRule>
  </conditionalFormatting>
  <conditionalFormatting sqref="O432">
    <cfRule type="cellIs" dxfId="479" priority="319" operator="equal">
      <formula>"Catastrófico"</formula>
    </cfRule>
    <cfRule type="cellIs" dxfId="478" priority="320" operator="equal">
      <formula>"Mayor"</formula>
    </cfRule>
    <cfRule type="cellIs" dxfId="477" priority="321" operator="equal">
      <formula>"Moderado"</formula>
    </cfRule>
    <cfRule type="cellIs" dxfId="476" priority="322" operator="equal">
      <formula>"Menor"</formula>
    </cfRule>
    <cfRule type="cellIs" dxfId="475" priority="323" operator="equal">
      <formula>"Leve"</formula>
    </cfRule>
  </conditionalFormatting>
  <conditionalFormatting sqref="O438">
    <cfRule type="cellIs" dxfId="474" priority="310" operator="equal">
      <formula>"Catastrófico"</formula>
    </cfRule>
    <cfRule type="cellIs" dxfId="473" priority="311" operator="equal">
      <formula>"Mayor"</formula>
    </cfRule>
    <cfRule type="cellIs" dxfId="472" priority="312" operator="equal">
      <formula>"Moderado"</formula>
    </cfRule>
    <cfRule type="cellIs" dxfId="471" priority="313" operator="equal">
      <formula>"Menor"</formula>
    </cfRule>
    <cfRule type="cellIs" dxfId="470" priority="314" operator="equal">
      <formula>"Leve"</formula>
    </cfRule>
  </conditionalFormatting>
  <conditionalFormatting sqref="O444">
    <cfRule type="cellIs" dxfId="469" priority="301" operator="equal">
      <formula>"Catastrófico"</formula>
    </cfRule>
    <cfRule type="cellIs" dxfId="468" priority="302" operator="equal">
      <formula>"Mayor"</formula>
    </cfRule>
    <cfRule type="cellIs" dxfId="467" priority="303" operator="equal">
      <formula>"Moderado"</formula>
    </cfRule>
    <cfRule type="cellIs" dxfId="466" priority="304" operator="equal">
      <formula>"Menor"</formula>
    </cfRule>
    <cfRule type="cellIs" dxfId="465" priority="305" operator="equal">
      <formula>"Leve"</formula>
    </cfRule>
  </conditionalFormatting>
  <conditionalFormatting sqref="O450">
    <cfRule type="cellIs" dxfId="464" priority="292" operator="equal">
      <formula>"Catastrófico"</formula>
    </cfRule>
    <cfRule type="cellIs" dxfId="463" priority="293" operator="equal">
      <formula>"Mayor"</formula>
    </cfRule>
    <cfRule type="cellIs" dxfId="462" priority="294" operator="equal">
      <formula>"Moderado"</formula>
    </cfRule>
    <cfRule type="cellIs" dxfId="461" priority="295" operator="equal">
      <formula>"Menor"</formula>
    </cfRule>
    <cfRule type="cellIs" dxfId="460" priority="296" operator="equal">
      <formula>"Leve"</formula>
    </cfRule>
  </conditionalFormatting>
  <conditionalFormatting sqref="O456">
    <cfRule type="cellIs" dxfId="459" priority="283" operator="equal">
      <formula>"Catastrófico"</formula>
    </cfRule>
    <cfRule type="cellIs" dxfId="458" priority="284" operator="equal">
      <formula>"Mayor"</formula>
    </cfRule>
    <cfRule type="cellIs" dxfId="457" priority="285" operator="equal">
      <formula>"Moderado"</formula>
    </cfRule>
    <cfRule type="cellIs" dxfId="456" priority="286" operator="equal">
      <formula>"Menor"</formula>
    </cfRule>
    <cfRule type="cellIs" dxfId="455" priority="287" operator="equal">
      <formula>"Leve"</formula>
    </cfRule>
  </conditionalFormatting>
  <conditionalFormatting sqref="O462">
    <cfRule type="cellIs" dxfId="454" priority="274" operator="equal">
      <formula>"Catastrófico"</formula>
    </cfRule>
    <cfRule type="cellIs" dxfId="453" priority="275" operator="equal">
      <formula>"Mayor"</formula>
    </cfRule>
    <cfRule type="cellIs" dxfId="452" priority="276" operator="equal">
      <formula>"Moderado"</formula>
    </cfRule>
    <cfRule type="cellIs" dxfId="451" priority="277" operator="equal">
      <formula>"Menor"</formula>
    </cfRule>
    <cfRule type="cellIs" dxfId="450" priority="278" operator="equal">
      <formula>"Leve"</formula>
    </cfRule>
  </conditionalFormatting>
  <conditionalFormatting sqref="O468">
    <cfRule type="cellIs" dxfId="449" priority="265" operator="equal">
      <formula>"Catastrófico"</formula>
    </cfRule>
    <cfRule type="cellIs" dxfId="448" priority="266" operator="equal">
      <formula>"Mayor"</formula>
    </cfRule>
    <cfRule type="cellIs" dxfId="447" priority="267" operator="equal">
      <formula>"Moderado"</formula>
    </cfRule>
    <cfRule type="cellIs" dxfId="446" priority="268" operator="equal">
      <formula>"Menor"</formula>
    </cfRule>
    <cfRule type="cellIs" dxfId="445" priority="269" operator="equal">
      <formula>"Leve"</formula>
    </cfRule>
  </conditionalFormatting>
  <conditionalFormatting sqref="O474">
    <cfRule type="cellIs" dxfId="444" priority="256" operator="equal">
      <formula>"Catastrófico"</formula>
    </cfRule>
    <cfRule type="cellIs" dxfId="443" priority="257" operator="equal">
      <formula>"Mayor"</formula>
    </cfRule>
    <cfRule type="cellIs" dxfId="442" priority="258" operator="equal">
      <formula>"Moderado"</formula>
    </cfRule>
    <cfRule type="cellIs" dxfId="441" priority="259" operator="equal">
      <formula>"Menor"</formula>
    </cfRule>
    <cfRule type="cellIs" dxfId="440" priority="260" operator="equal">
      <formula>"Leve"</formula>
    </cfRule>
  </conditionalFormatting>
  <conditionalFormatting sqref="O480">
    <cfRule type="cellIs" dxfId="439" priority="247" operator="equal">
      <formula>"Catastrófico"</formula>
    </cfRule>
    <cfRule type="cellIs" dxfId="438" priority="248" operator="equal">
      <formula>"Mayor"</formula>
    </cfRule>
    <cfRule type="cellIs" dxfId="437" priority="249" operator="equal">
      <formula>"Moderado"</formula>
    </cfRule>
    <cfRule type="cellIs" dxfId="436" priority="250" operator="equal">
      <formula>"Menor"</formula>
    </cfRule>
    <cfRule type="cellIs" dxfId="435" priority="251" operator="equal">
      <formula>"Leve"</formula>
    </cfRule>
  </conditionalFormatting>
  <conditionalFormatting sqref="O486">
    <cfRule type="cellIs" dxfId="434" priority="238" operator="equal">
      <formula>"Catastrófico"</formula>
    </cfRule>
    <cfRule type="cellIs" dxfId="433" priority="239" operator="equal">
      <formula>"Mayor"</formula>
    </cfRule>
    <cfRule type="cellIs" dxfId="432" priority="240" operator="equal">
      <formula>"Moderado"</formula>
    </cfRule>
    <cfRule type="cellIs" dxfId="431" priority="241" operator="equal">
      <formula>"Menor"</formula>
    </cfRule>
    <cfRule type="cellIs" dxfId="430" priority="242" operator="equal">
      <formula>"Leve"</formula>
    </cfRule>
  </conditionalFormatting>
  <conditionalFormatting sqref="O492">
    <cfRule type="cellIs" dxfId="429" priority="229" operator="equal">
      <formula>"Catastrófico"</formula>
    </cfRule>
    <cfRule type="cellIs" dxfId="428" priority="230" operator="equal">
      <formula>"Mayor"</formula>
    </cfRule>
    <cfRule type="cellIs" dxfId="427" priority="231" operator="equal">
      <formula>"Moderado"</formula>
    </cfRule>
    <cfRule type="cellIs" dxfId="426" priority="232" operator="equal">
      <formula>"Menor"</formula>
    </cfRule>
    <cfRule type="cellIs" dxfId="425" priority="233" operator="equal">
      <formula>"Leve"</formula>
    </cfRule>
  </conditionalFormatting>
  <conditionalFormatting sqref="O498">
    <cfRule type="cellIs" dxfId="424" priority="220" operator="equal">
      <formula>"Catastrófico"</formula>
    </cfRule>
    <cfRule type="cellIs" dxfId="423" priority="221" operator="equal">
      <formula>"Mayor"</formula>
    </cfRule>
    <cfRule type="cellIs" dxfId="422" priority="222" operator="equal">
      <formula>"Moderado"</formula>
    </cfRule>
    <cfRule type="cellIs" dxfId="421" priority="223" operator="equal">
      <formula>"Menor"</formula>
    </cfRule>
    <cfRule type="cellIs" dxfId="420" priority="224" operator="equal">
      <formula>"Leve"</formula>
    </cfRule>
  </conditionalFormatting>
  <conditionalFormatting sqref="O504">
    <cfRule type="cellIs" dxfId="419" priority="211" operator="equal">
      <formula>"Catastrófico"</formula>
    </cfRule>
    <cfRule type="cellIs" dxfId="418" priority="212" operator="equal">
      <formula>"Mayor"</formula>
    </cfRule>
    <cfRule type="cellIs" dxfId="417" priority="213" operator="equal">
      <formula>"Moderado"</formula>
    </cfRule>
    <cfRule type="cellIs" dxfId="416" priority="214" operator="equal">
      <formula>"Menor"</formula>
    </cfRule>
    <cfRule type="cellIs" dxfId="415" priority="215" operator="equal">
      <formula>"Leve"</formula>
    </cfRule>
  </conditionalFormatting>
  <conditionalFormatting sqref="O510">
    <cfRule type="cellIs" dxfId="414" priority="202" operator="equal">
      <formula>"Catastrófico"</formula>
    </cfRule>
    <cfRule type="cellIs" dxfId="413" priority="203" operator="equal">
      <formula>"Mayor"</formula>
    </cfRule>
    <cfRule type="cellIs" dxfId="412" priority="204" operator="equal">
      <formula>"Moderado"</formula>
    </cfRule>
    <cfRule type="cellIs" dxfId="411" priority="205" operator="equal">
      <formula>"Menor"</formula>
    </cfRule>
    <cfRule type="cellIs" dxfId="410" priority="206" operator="equal">
      <formula>"Leve"</formula>
    </cfRule>
  </conditionalFormatting>
  <conditionalFormatting sqref="O516">
    <cfRule type="cellIs" dxfId="409" priority="193" operator="equal">
      <formula>"Catastrófico"</formula>
    </cfRule>
    <cfRule type="cellIs" dxfId="408" priority="194" operator="equal">
      <formula>"Mayor"</formula>
    </cfRule>
    <cfRule type="cellIs" dxfId="407" priority="195" operator="equal">
      <formula>"Moderado"</formula>
    </cfRule>
    <cfRule type="cellIs" dxfId="406" priority="196" operator="equal">
      <formula>"Menor"</formula>
    </cfRule>
    <cfRule type="cellIs" dxfId="405" priority="197" operator="equal">
      <formula>"Leve"</formula>
    </cfRule>
  </conditionalFormatting>
  <conditionalFormatting sqref="O522">
    <cfRule type="cellIs" dxfId="404" priority="184" operator="equal">
      <formula>"Catastrófico"</formula>
    </cfRule>
    <cfRule type="cellIs" dxfId="403" priority="185" operator="equal">
      <formula>"Mayor"</formula>
    </cfRule>
    <cfRule type="cellIs" dxfId="402" priority="186" operator="equal">
      <formula>"Moderado"</formula>
    </cfRule>
    <cfRule type="cellIs" dxfId="401" priority="187" operator="equal">
      <formula>"Menor"</formula>
    </cfRule>
    <cfRule type="cellIs" dxfId="400" priority="188" operator="equal">
      <formula>"Leve"</formula>
    </cfRule>
  </conditionalFormatting>
  <conditionalFormatting sqref="O528">
    <cfRule type="cellIs" dxfId="399" priority="175" operator="equal">
      <formula>"Catastrófico"</formula>
    </cfRule>
    <cfRule type="cellIs" dxfId="398" priority="176" operator="equal">
      <formula>"Mayor"</formula>
    </cfRule>
    <cfRule type="cellIs" dxfId="397" priority="177" operator="equal">
      <formula>"Moderado"</formula>
    </cfRule>
    <cfRule type="cellIs" dxfId="396" priority="178" operator="equal">
      <formula>"Menor"</formula>
    </cfRule>
    <cfRule type="cellIs" dxfId="395" priority="179" operator="equal">
      <formula>"Leve"</formula>
    </cfRule>
  </conditionalFormatting>
  <conditionalFormatting sqref="O534">
    <cfRule type="cellIs" dxfId="394" priority="166" operator="equal">
      <formula>"Catastrófico"</formula>
    </cfRule>
    <cfRule type="cellIs" dxfId="393" priority="167" operator="equal">
      <formula>"Mayor"</formula>
    </cfRule>
    <cfRule type="cellIs" dxfId="392" priority="168" operator="equal">
      <formula>"Moderado"</formula>
    </cfRule>
    <cfRule type="cellIs" dxfId="391" priority="169" operator="equal">
      <formula>"Menor"</formula>
    </cfRule>
    <cfRule type="cellIs" dxfId="390" priority="170" operator="equal">
      <formula>"Leve"</formula>
    </cfRule>
  </conditionalFormatting>
  <conditionalFormatting sqref="O540">
    <cfRule type="cellIs" dxfId="389" priority="157" operator="equal">
      <formula>"Catastrófico"</formula>
    </cfRule>
    <cfRule type="cellIs" dxfId="388" priority="158" operator="equal">
      <formula>"Mayor"</formula>
    </cfRule>
    <cfRule type="cellIs" dxfId="387" priority="159" operator="equal">
      <formula>"Moderado"</formula>
    </cfRule>
    <cfRule type="cellIs" dxfId="386" priority="160" operator="equal">
      <formula>"Menor"</formula>
    </cfRule>
    <cfRule type="cellIs" dxfId="385" priority="161" operator="equal">
      <formula>"Leve"</formula>
    </cfRule>
  </conditionalFormatting>
  <conditionalFormatting sqref="O546">
    <cfRule type="cellIs" dxfId="384" priority="148" operator="equal">
      <formula>"Catastrófico"</formula>
    </cfRule>
    <cfRule type="cellIs" dxfId="383" priority="149" operator="equal">
      <formula>"Mayor"</formula>
    </cfRule>
    <cfRule type="cellIs" dxfId="382" priority="150" operator="equal">
      <formula>"Moderado"</formula>
    </cfRule>
    <cfRule type="cellIs" dxfId="381" priority="151" operator="equal">
      <formula>"Menor"</formula>
    </cfRule>
    <cfRule type="cellIs" dxfId="380" priority="152" operator="equal">
      <formula>"Leve"</formula>
    </cfRule>
  </conditionalFormatting>
  <conditionalFormatting sqref="O552">
    <cfRule type="cellIs" dxfId="379" priority="139" operator="equal">
      <formula>"Catastrófico"</formula>
    </cfRule>
    <cfRule type="cellIs" dxfId="378" priority="140" operator="equal">
      <formula>"Mayor"</formula>
    </cfRule>
    <cfRule type="cellIs" dxfId="377" priority="141" operator="equal">
      <formula>"Moderado"</formula>
    </cfRule>
    <cfRule type="cellIs" dxfId="376" priority="142" operator="equal">
      <formula>"Menor"</formula>
    </cfRule>
    <cfRule type="cellIs" dxfId="375" priority="143" operator="equal">
      <formula>"Leve"</formula>
    </cfRule>
  </conditionalFormatting>
  <conditionalFormatting sqref="O558">
    <cfRule type="cellIs" dxfId="374" priority="130" operator="equal">
      <formula>"Catastrófico"</formula>
    </cfRule>
    <cfRule type="cellIs" dxfId="373" priority="131" operator="equal">
      <formula>"Mayor"</formula>
    </cfRule>
    <cfRule type="cellIs" dxfId="372" priority="132" operator="equal">
      <formula>"Moderado"</formula>
    </cfRule>
    <cfRule type="cellIs" dxfId="371" priority="133" operator="equal">
      <formula>"Menor"</formula>
    </cfRule>
    <cfRule type="cellIs" dxfId="370" priority="134" operator="equal">
      <formula>"Leve"</formula>
    </cfRule>
  </conditionalFormatting>
  <conditionalFormatting sqref="Q7 AF7:AF563">
    <cfRule type="cellIs" dxfId="369" priority="108" operator="equal">
      <formula>"Extremo"</formula>
    </cfRule>
    <cfRule type="cellIs" dxfId="368" priority="109" operator="equal">
      <formula>"Alto"</formula>
    </cfRule>
    <cfRule type="cellIs" dxfId="367" priority="110" operator="equal">
      <formula>"Moderado"</formula>
    </cfRule>
    <cfRule type="cellIs" dxfId="366" priority="111" operator="equal">
      <formula>"Bajo"</formula>
    </cfRule>
  </conditionalFormatting>
  <conditionalFormatting sqref="Q15">
    <cfRule type="cellIs" dxfId="365" priority="117" operator="equal">
      <formula>"Extremo"</formula>
    </cfRule>
    <cfRule type="cellIs" dxfId="364" priority="118" operator="equal">
      <formula>"Alto"</formula>
    </cfRule>
    <cfRule type="cellIs" dxfId="363" priority="119" operator="equal">
      <formula>"Moderado"</formula>
    </cfRule>
    <cfRule type="cellIs" dxfId="362" priority="120" operator="equal">
      <formula>"Bajo"</formula>
    </cfRule>
  </conditionalFormatting>
  <conditionalFormatting sqref="Q22 Q29">
    <cfRule type="cellIs" dxfId="361" priority="1477" operator="equal">
      <formula>"Extremo"</formula>
    </cfRule>
    <cfRule type="cellIs" dxfId="360" priority="1478" operator="equal">
      <formula>"Alto"</formula>
    </cfRule>
    <cfRule type="cellIs" dxfId="359" priority="1479" operator="equal">
      <formula>"Moderado"</formula>
    </cfRule>
    <cfRule type="cellIs" dxfId="358" priority="1480" operator="equal">
      <formula>"Bajo"</formula>
    </cfRule>
  </conditionalFormatting>
  <conditionalFormatting sqref="Q36">
    <cfRule type="cellIs" dxfId="357" priority="1449" operator="equal">
      <formula>"Extremo"</formula>
    </cfRule>
    <cfRule type="cellIs" dxfId="356" priority="1450" operator="equal">
      <formula>"Alto"</formula>
    </cfRule>
    <cfRule type="cellIs" dxfId="355" priority="1451" operator="equal">
      <formula>"Moderado"</formula>
    </cfRule>
    <cfRule type="cellIs" dxfId="354" priority="1452" operator="equal">
      <formula>"Bajo"</formula>
    </cfRule>
  </conditionalFormatting>
  <conditionalFormatting sqref="Q42">
    <cfRule type="cellIs" dxfId="353" priority="43" operator="equal">
      <formula>"Extremo"</formula>
    </cfRule>
    <cfRule type="cellIs" dxfId="352" priority="44" operator="equal">
      <formula>"Alto"</formula>
    </cfRule>
    <cfRule type="cellIs" dxfId="351" priority="45" operator="equal">
      <formula>"Moderado"</formula>
    </cfRule>
    <cfRule type="cellIs" dxfId="350" priority="46" operator="equal">
      <formula>"Bajo"</formula>
    </cfRule>
  </conditionalFormatting>
  <conditionalFormatting sqref="Q48">
    <cfRule type="cellIs" dxfId="349" priority="1421" operator="equal">
      <formula>"Extremo"</formula>
    </cfRule>
    <cfRule type="cellIs" dxfId="348" priority="1422" operator="equal">
      <formula>"Alto"</formula>
    </cfRule>
    <cfRule type="cellIs" dxfId="347" priority="1423" operator="equal">
      <formula>"Moderado"</formula>
    </cfRule>
    <cfRule type="cellIs" dxfId="346" priority="1424" operator="equal">
      <formula>"Bajo"</formula>
    </cfRule>
  </conditionalFormatting>
  <conditionalFormatting sqref="Q54">
    <cfRule type="cellIs" dxfId="345" priority="1393" operator="equal">
      <formula>"Extremo"</formula>
    </cfRule>
    <cfRule type="cellIs" dxfId="344" priority="1394" operator="equal">
      <formula>"Alto"</formula>
    </cfRule>
    <cfRule type="cellIs" dxfId="343" priority="1395" operator="equal">
      <formula>"Moderado"</formula>
    </cfRule>
    <cfRule type="cellIs" dxfId="342" priority="1396" operator="equal">
      <formula>"Bajo"</formula>
    </cfRule>
  </conditionalFormatting>
  <conditionalFormatting sqref="Q60">
    <cfRule type="cellIs" dxfId="341" priority="1365" operator="equal">
      <formula>"Extremo"</formula>
    </cfRule>
    <cfRule type="cellIs" dxfId="340" priority="1366" operator="equal">
      <formula>"Alto"</formula>
    </cfRule>
    <cfRule type="cellIs" dxfId="339" priority="1367" operator="equal">
      <formula>"Moderado"</formula>
    </cfRule>
    <cfRule type="cellIs" dxfId="338" priority="1368" operator="equal">
      <formula>"Bajo"</formula>
    </cfRule>
  </conditionalFormatting>
  <conditionalFormatting sqref="Q66">
    <cfRule type="cellIs" dxfId="337" priority="1337" operator="equal">
      <formula>"Extremo"</formula>
    </cfRule>
    <cfRule type="cellIs" dxfId="336" priority="1338" operator="equal">
      <formula>"Alto"</formula>
    </cfRule>
    <cfRule type="cellIs" dxfId="335" priority="1339" operator="equal">
      <formula>"Moderado"</formula>
    </cfRule>
    <cfRule type="cellIs" dxfId="334" priority="1340" operator="equal">
      <formula>"Bajo"</formula>
    </cfRule>
  </conditionalFormatting>
  <conditionalFormatting sqref="Q72">
    <cfRule type="cellIs" dxfId="333" priority="1309" operator="equal">
      <formula>"Extremo"</formula>
    </cfRule>
    <cfRule type="cellIs" dxfId="332" priority="1310" operator="equal">
      <formula>"Alto"</formula>
    </cfRule>
    <cfRule type="cellIs" dxfId="331" priority="1311" operator="equal">
      <formula>"Moderado"</formula>
    </cfRule>
    <cfRule type="cellIs" dxfId="330" priority="1312" operator="equal">
      <formula>"Bajo"</formula>
    </cfRule>
  </conditionalFormatting>
  <conditionalFormatting sqref="Q78">
    <cfRule type="cellIs" dxfId="329" priority="80" operator="equal">
      <formula>"Extremo"</formula>
    </cfRule>
    <cfRule type="cellIs" dxfId="328" priority="81" operator="equal">
      <formula>"Alto"</formula>
    </cfRule>
    <cfRule type="cellIs" dxfId="327" priority="82" operator="equal">
      <formula>"Moderado"</formula>
    </cfRule>
    <cfRule type="cellIs" dxfId="326" priority="83" operator="equal">
      <formula>"Bajo"</formula>
    </cfRule>
  </conditionalFormatting>
  <conditionalFormatting sqref="Q84">
    <cfRule type="cellIs" dxfId="325" priority="66" operator="equal">
      <formula>"Extremo"</formula>
    </cfRule>
    <cfRule type="cellIs" dxfId="324" priority="67" operator="equal">
      <formula>"Alto"</formula>
    </cfRule>
    <cfRule type="cellIs" dxfId="323" priority="68" operator="equal">
      <formula>"Moderado"</formula>
    </cfRule>
    <cfRule type="cellIs" dxfId="322" priority="69" operator="equal">
      <formula>"Bajo"</formula>
    </cfRule>
  </conditionalFormatting>
  <conditionalFormatting sqref="Q90">
    <cfRule type="cellIs" dxfId="321" priority="52" operator="equal">
      <formula>"Extremo"</formula>
    </cfRule>
    <cfRule type="cellIs" dxfId="320" priority="53" operator="equal">
      <formula>"Alto"</formula>
    </cfRule>
    <cfRule type="cellIs" dxfId="319" priority="54" operator="equal">
      <formula>"Moderado"</formula>
    </cfRule>
    <cfRule type="cellIs" dxfId="318" priority="55" operator="equal">
      <formula>"Bajo"</formula>
    </cfRule>
  </conditionalFormatting>
  <conditionalFormatting sqref="Q96">
    <cfRule type="cellIs" dxfId="317" priority="1238" operator="equal">
      <formula>"Extremo"</formula>
    </cfRule>
    <cfRule type="cellIs" dxfId="316" priority="1239" operator="equal">
      <formula>"Alto"</formula>
    </cfRule>
    <cfRule type="cellIs" dxfId="315" priority="1240" operator="equal">
      <formula>"Moderado"</formula>
    </cfRule>
    <cfRule type="cellIs" dxfId="314" priority="1241" operator="equal">
      <formula>"Bajo"</formula>
    </cfRule>
  </conditionalFormatting>
  <conditionalFormatting sqref="Q102">
    <cfRule type="cellIs" dxfId="313" priority="1224" operator="equal">
      <formula>"Extremo"</formula>
    </cfRule>
    <cfRule type="cellIs" dxfId="312" priority="1225" operator="equal">
      <formula>"Alto"</formula>
    </cfRule>
    <cfRule type="cellIs" dxfId="311" priority="1226" operator="equal">
      <formula>"Moderado"</formula>
    </cfRule>
    <cfRule type="cellIs" dxfId="310" priority="1227" operator="equal">
      <formula>"Bajo"</formula>
    </cfRule>
  </conditionalFormatting>
  <conditionalFormatting sqref="Q108">
    <cfRule type="cellIs" dxfId="309" priority="1210" operator="equal">
      <formula>"Extremo"</formula>
    </cfRule>
    <cfRule type="cellIs" dxfId="308" priority="1211" operator="equal">
      <formula>"Alto"</formula>
    </cfRule>
    <cfRule type="cellIs" dxfId="307" priority="1212" operator="equal">
      <formula>"Moderado"</formula>
    </cfRule>
    <cfRule type="cellIs" dxfId="306" priority="1213" operator="equal">
      <formula>"Bajo"</formula>
    </cfRule>
  </conditionalFormatting>
  <conditionalFormatting sqref="Q114">
    <cfRule type="cellIs" dxfId="305" priority="1196" operator="equal">
      <formula>"Extremo"</formula>
    </cfRule>
    <cfRule type="cellIs" dxfId="304" priority="1197" operator="equal">
      <formula>"Alto"</formula>
    </cfRule>
    <cfRule type="cellIs" dxfId="303" priority="1198" operator="equal">
      <formula>"Moderado"</formula>
    </cfRule>
    <cfRule type="cellIs" dxfId="302" priority="1199" operator="equal">
      <formula>"Bajo"</formula>
    </cfRule>
  </conditionalFormatting>
  <conditionalFormatting sqref="Q120">
    <cfRule type="cellIs" dxfId="301" priority="1182" operator="equal">
      <formula>"Extremo"</formula>
    </cfRule>
    <cfRule type="cellIs" dxfId="300" priority="1183" operator="equal">
      <formula>"Alto"</formula>
    </cfRule>
    <cfRule type="cellIs" dxfId="299" priority="1184" operator="equal">
      <formula>"Moderado"</formula>
    </cfRule>
    <cfRule type="cellIs" dxfId="298" priority="1185" operator="equal">
      <formula>"Bajo"</formula>
    </cfRule>
  </conditionalFormatting>
  <conditionalFormatting sqref="Q126">
    <cfRule type="cellIs" dxfId="297" priority="1168" operator="equal">
      <formula>"Extremo"</formula>
    </cfRule>
    <cfRule type="cellIs" dxfId="296" priority="1169" operator="equal">
      <formula>"Alto"</formula>
    </cfRule>
    <cfRule type="cellIs" dxfId="295" priority="1170" operator="equal">
      <formula>"Moderado"</formula>
    </cfRule>
    <cfRule type="cellIs" dxfId="294" priority="1171" operator="equal">
      <formula>"Bajo"</formula>
    </cfRule>
  </conditionalFormatting>
  <conditionalFormatting sqref="Q132">
    <cfRule type="cellIs" dxfId="293" priority="1154" operator="equal">
      <formula>"Extremo"</formula>
    </cfRule>
    <cfRule type="cellIs" dxfId="292" priority="1155" operator="equal">
      <formula>"Alto"</formula>
    </cfRule>
    <cfRule type="cellIs" dxfId="291" priority="1156" operator="equal">
      <formula>"Moderado"</formula>
    </cfRule>
    <cfRule type="cellIs" dxfId="290" priority="1157" operator="equal">
      <formula>"Bajo"</formula>
    </cfRule>
  </conditionalFormatting>
  <conditionalFormatting sqref="Q138">
    <cfRule type="cellIs" dxfId="289" priority="1140" operator="equal">
      <formula>"Extremo"</formula>
    </cfRule>
    <cfRule type="cellIs" dxfId="288" priority="1141" operator="equal">
      <formula>"Alto"</formula>
    </cfRule>
    <cfRule type="cellIs" dxfId="287" priority="1142" operator="equal">
      <formula>"Moderado"</formula>
    </cfRule>
    <cfRule type="cellIs" dxfId="286" priority="1143" operator="equal">
      <formula>"Bajo"</formula>
    </cfRule>
  </conditionalFormatting>
  <conditionalFormatting sqref="Q144">
    <cfRule type="cellIs" dxfId="285" priority="1126" operator="equal">
      <formula>"Extremo"</formula>
    </cfRule>
    <cfRule type="cellIs" dxfId="284" priority="1127" operator="equal">
      <formula>"Alto"</formula>
    </cfRule>
    <cfRule type="cellIs" dxfId="283" priority="1128" operator="equal">
      <formula>"Moderado"</formula>
    </cfRule>
    <cfRule type="cellIs" dxfId="282" priority="1129" operator="equal">
      <formula>"Bajo"</formula>
    </cfRule>
  </conditionalFormatting>
  <conditionalFormatting sqref="Q150">
    <cfRule type="cellIs" dxfId="281" priority="1112" operator="equal">
      <formula>"Extremo"</formula>
    </cfRule>
    <cfRule type="cellIs" dxfId="280" priority="1113" operator="equal">
      <formula>"Alto"</formula>
    </cfRule>
    <cfRule type="cellIs" dxfId="279" priority="1114" operator="equal">
      <formula>"Moderado"</formula>
    </cfRule>
    <cfRule type="cellIs" dxfId="278" priority="1115" operator="equal">
      <formula>"Bajo"</formula>
    </cfRule>
  </conditionalFormatting>
  <conditionalFormatting sqref="Q156">
    <cfRule type="cellIs" dxfId="277" priority="1098" operator="equal">
      <formula>"Extremo"</formula>
    </cfRule>
    <cfRule type="cellIs" dxfId="276" priority="1099" operator="equal">
      <formula>"Alto"</formula>
    </cfRule>
    <cfRule type="cellIs" dxfId="275" priority="1100" operator="equal">
      <formula>"Moderado"</formula>
    </cfRule>
    <cfRule type="cellIs" dxfId="274" priority="1101" operator="equal">
      <formula>"Bajo"</formula>
    </cfRule>
  </conditionalFormatting>
  <conditionalFormatting sqref="Q162">
    <cfRule type="cellIs" dxfId="273" priority="1084" operator="equal">
      <formula>"Extremo"</formula>
    </cfRule>
    <cfRule type="cellIs" dxfId="272" priority="1085" operator="equal">
      <formula>"Alto"</formula>
    </cfRule>
    <cfRule type="cellIs" dxfId="271" priority="1086" operator="equal">
      <formula>"Moderado"</formula>
    </cfRule>
    <cfRule type="cellIs" dxfId="270" priority="1087" operator="equal">
      <formula>"Bajo"</formula>
    </cfRule>
  </conditionalFormatting>
  <conditionalFormatting sqref="Q168">
    <cfRule type="cellIs" dxfId="269" priority="1070" operator="equal">
      <formula>"Extremo"</formula>
    </cfRule>
    <cfRule type="cellIs" dxfId="268" priority="1071" operator="equal">
      <formula>"Alto"</formula>
    </cfRule>
    <cfRule type="cellIs" dxfId="267" priority="1072" operator="equal">
      <formula>"Moderado"</formula>
    </cfRule>
    <cfRule type="cellIs" dxfId="266" priority="1073" operator="equal">
      <formula>"Bajo"</formula>
    </cfRule>
  </conditionalFormatting>
  <conditionalFormatting sqref="Q174">
    <cfRule type="cellIs" dxfId="265" priority="1056" operator="equal">
      <formula>"Extremo"</formula>
    </cfRule>
    <cfRule type="cellIs" dxfId="264" priority="1057" operator="equal">
      <formula>"Alto"</formula>
    </cfRule>
    <cfRule type="cellIs" dxfId="263" priority="1058" operator="equal">
      <formula>"Moderado"</formula>
    </cfRule>
    <cfRule type="cellIs" dxfId="262" priority="1059" operator="equal">
      <formula>"Bajo"</formula>
    </cfRule>
  </conditionalFormatting>
  <conditionalFormatting sqref="Q180">
    <cfRule type="cellIs" dxfId="261" priority="1042" operator="equal">
      <formula>"Extremo"</formula>
    </cfRule>
    <cfRule type="cellIs" dxfId="260" priority="1043" operator="equal">
      <formula>"Alto"</formula>
    </cfRule>
    <cfRule type="cellIs" dxfId="259" priority="1044" operator="equal">
      <formula>"Moderado"</formula>
    </cfRule>
    <cfRule type="cellIs" dxfId="258" priority="1045" operator="equal">
      <formula>"Bajo"</formula>
    </cfRule>
  </conditionalFormatting>
  <conditionalFormatting sqref="Q186">
    <cfRule type="cellIs" dxfId="257" priority="1028" operator="equal">
      <formula>"Extremo"</formula>
    </cfRule>
    <cfRule type="cellIs" dxfId="256" priority="1029" operator="equal">
      <formula>"Alto"</formula>
    </cfRule>
    <cfRule type="cellIs" dxfId="255" priority="1030" operator="equal">
      <formula>"Moderado"</formula>
    </cfRule>
    <cfRule type="cellIs" dxfId="254" priority="1031" operator="equal">
      <formula>"Bajo"</formula>
    </cfRule>
  </conditionalFormatting>
  <conditionalFormatting sqref="Q192">
    <cfRule type="cellIs" dxfId="253" priority="1014" operator="equal">
      <formula>"Extremo"</formula>
    </cfRule>
    <cfRule type="cellIs" dxfId="252" priority="1015" operator="equal">
      <formula>"Alto"</formula>
    </cfRule>
    <cfRule type="cellIs" dxfId="251" priority="1016" operator="equal">
      <formula>"Moderado"</formula>
    </cfRule>
    <cfRule type="cellIs" dxfId="250" priority="1017" operator="equal">
      <formula>"Bajo"</formula>
    </cfRule>
  </conditionalFormatting>
  <conditionalFormatting sqref="Q198">
    <cfRule type="cellIs" dxfId="249" priority="1000" operator="equal">
      <formula>"Extremo"</formula>
    </cfRule>
    <cfRule type="cellIs" dxfId="248" priority="1001" operator="equal">
      <formula>"Alto"</formula>
    </cfRule>
    <cfRule type="cellIs" dxfId="247" priority="1002" operator="equal">
      <formula>"Moderado"</formula>
    </cfRule>
    <cfRule type="cellIs" dxfId="246" priority="1003" operator="equal">
      <formula>"Bajo"</formula>
    </cfRule>
  </conditionalFormatting>
  <conditionalFormatting sqref="Q204">
    <cfRule type="cellIs" dxfId="245" priority="1" operator="equal">
      <formula>"Extremo"</formula>
    </cfRule>
    <cfRule type="cellIs" dxfId="244" priority="2" operator="equal">
      <formula>"Alto"</formula>
    </cfRule>
    <cfRule type="cellIs" dxfId="243" priority="3" operator="equal">
      <formula>"Moderado"</formula>
    </cfRule>
    <cfRule type="cellIs" dxfId="242" priority="4" operator="equal">
      <formula>"Bajo"</formula>
    </cfRule>
  </conditionalFormatting>
  <conditionalFormatting sqref="Q210">
    <cfRule type="cellIs" dxfId="241" priority="986" operator="equal">
      <formula>"Extremo"</formula>
    </cfRule>
    <cfRule type="cellIs" dxfId="240" priority="987" operator="equal">
      <formula>"Alto"</formula>
    </cfRule>
    <cfRule type="cellIs" dxfId="239" priority="988" operator="equal">
      <formula>"Moderado"</formula>
    </cfRule>
    <cfRule type="cellIs" dxfId="238" priority="989" operator="equal">
      <formula>"Bajo"</formula>
    </cfRule>
  </conditionalFormatting>
  <conditionalFormatting sqref="Q216">
    <cfRule type="cellIs" dxfId="237" priority="972" operator="equal">
      <formula>"Extremo"</formula>
    </cfRule>
    <cfRule type="cellIs" dxfId="236" priority="973" operator="equal">
      <formula>"Alto"</formula>
    </cfRule>
    <cfRule type="cellIs" dxfId="235" priority="974" operator="equal">
      <formula>"Moderado"</formula>
    </cfRule>
    <cfRule type="cellIs" dxfId="234" priority="975" operator="equal">
      <formula>"Bajo"</formula>
    </cfRule>
  </conditionalFormatting>
  <conditionalFormatting sqref="Q222">
    <cfRule type="cellIs" dxfId="233" priority="958" operator="equal">
      <formula>"Extremo"</formula>
    </cfRule>
    <cfRule type="cellIs" dxfId="232" priority="959" operator="equal">
      <formula>"Alto"</formula>
    </cfRule>
    <cfRule type="cellIs" dxfId="231" priority="960" operator="equal">
      <formula>"Moderado"</formula>
    </cfRule>
    <cfRule type="cellIs" dxfId="230" priority="961" operator="equal">
      <formula>"Bajo"</formula>
    </cfRule>
  </conditionalFormatting>
  <conditionalFormatting sqref="Q228">
    <cfRule type="cellIs" dxfId="229" priority="944" operator="equal">
      <formula>"Extremo"</formula>
    </cfRule>
    <cfRule type="cellIs" dxfId="228" priority="945" operator="equal">
      <formula>"Alto"</formula>
    </cfRule>
    <cfRule type="cellIs" dxfId="227" priority="946" operator="equal">
      <formula>"Moderado"</formula>
    </cfRule>
    <cfRule type="cellIs" dxfId="226" priority="947" operator="equal">
      <formula>"Bajo"</formula>
    </cfRule>
  </conditionalFormatting>
  <conditionalFormatting sqref="Q234">
    <cfRule type="cellIs" dxfId="225" priority="15" operator="equal">
      <formula>"Extremo"</formula>
    </cfRule>
    <cfRule type="cellIs" dxfId="224" priority="16" operator="equal">
      <formula>"Alto"</formula>
    </cfRule>
    <cfRule type="cellIs" dxfId="223" priority="17" operator="equal">
      <formula>"Moderado"</formula>
    </cfRule>
    <cfRule type="cellIs" dxfId="222" priority="18" operator="equal">
      <formula>"Bajo"</formula>
    </cfRule>
  </conditionalFormatting>
  <conditionalFormatting sqref="Q240">
    <cfRule type="cellIs" dxfId="221" priority="930" operator="equal">
      <formula>"Extremo"</formula>
    </cfRule>
    <cfRule type="cellIs" dxfId="220" priority="931" operator="equal">
      <formula>"Alto"</formula>
    </cfRule>
    <cfRule type="cellIs" dxfId="219" priority="932" operator="equal">
      <formula>"Moderado"</formula>
    </cfRule>
    <cfRule type="cellIs" dxfId="218" priority="933" operator="equal">
      <formula>"Bajo"</formula>
    </cfRule>
  </conditionalFormatting>
  <conditionalFormatting sqref="Q246">
    <cfRule type="cellIs" dxfId="217" priority="916" operator="equal">
      <formula>"Extremo"</formula>
    </cfRule>
    <cfRule type="cellIs" dxfId="216" priority="917" operator="equal">
      <formula>"Alto"</formula>
    </cfRule>
    <cfRule type="cellIs" dxfId="215" priority="918" operator="equal">
      <formula>"Moderado"</formula>
    </cfRule>
    <cfRule type="cellIs" dxfId="214" priority="919" operator="equal">
      <formula>"Bajo"</formula>
    </cfRule>
  </conditionalFormatting>
  <conditionalFormatting sqref="Q252">
    <cfRule type="cellIs" dxfId="213" priority="902" operator="equal">
      <formula>"Extremo"</formula>
    </cfRule>
    <cfRule type="cellIs" dxfId="212" priority="903" operator="equal">
      <formula>"Alto"</formula>
    </cfRule>
    <cfRule type="cellIs" dxfId="211" priority="904" operator="equal">
      <formula>"Moderado"</formula>
    </cfRule>
    <cfRule type="cellIs" dxfId="210" priority="905" operator="equal">
      <formula>"Bajo"</formula>
    </cfRule>
  </conditionalFormatting>
  <conditionalFormatting sqref="Q258">
    <cfRule type="cellIs" dxfId="209" priority="888" operator="equal">
      <formula>"Extremo"</formula>
    </cfRule>
    <cfRule type="cellIs" dxfId="208" priority="889" operator="equal">
      <formula>"Alto"</formula>
    </cfRule>
    <cfRule type="cellIs" dxfId="207" priority="890" operator="equal">
      <formula>"Moderado"</formula>
    </cfRule>
    <cfRule type="cellIs" dxfId="206" priority="891" operator="equal">
      <formula>"Bajo"</formula>
    </cfRule>
  </conditionalFormatting>
  <conditionalFormatting sqref="Q264">
    <cfRule type="cellIs" dxfId="205" priority="874" operator="equal">
      <formula>"Extremo"</formula>
    </cfRule>
    <cfRule type="cellIs" dxfId="204" priority="875" operator="equal">
      <formula>"Alto"</formula>
    </cfRule>
    <cfRule type="cellIs" dxfId="203" priority="876" operator="equal">
      <formula>"Moderado"</formula>
    </cfRule>
    <cfRule type="cellIs" dxfId="202" priority="877" operator="equal">
      <formula>"Bajo"</formula>
    </cfRule>
  </conditionalFormatting>
  <conditionalFormatting sqref="Q270">
    <cfRule type="cellIs" dxfId="201" priority="860" operator="equal">
      <formula>"Extremo"</formula>
    </cfRule>
    <cfRule type="cellIs" dxfId="200" priority="861" operator="equal">
      <formula>"Alto"</formula>
    </cfRule>
    <cfRule type="cellIs" dxfId="199" priority="862" operator="equal">
      <formula>"Moderado"</formula>
    </cfRule>
    <cfRule type="cellIs" dxfId="198" priority="863" operator="equal">
      <formula>"Bajo"</formula>
    </cfRule>
  </conditionalFormatting>
  <conditionalFormatting sqref="Q276">
    <cfRule type="cellIs" dxfId="197" priority="846" operator="equal">
      <formula>"Extremo"</formula>
    </cfRule>
    <cfRule type="cellIs" dxfId="196" priority="847" operator="equal">
      <formula>"Alto"</formula>
    </cfRule>
    <cfRule type="cellIs" dxfId="195" priority="848" operator="equal">
      <formula>"Moderado"</formula>
    </cfRule>
    <cfRule type="cellIs" dxfId="194" priority="849" operator="equal">
      <formula>"Bajo"</formula>
    </cfRule>
  </conditionalFormatting>
  <conditionalFormatting sqref="Q282">
    <cfRule type="cellIs" dxfId="193" priority="832" operator="equal">
      <formula>"Extremo"</formula>
    </cfRule>
    <cfRule type="cellIs" dxfId="192" priority="833" operator="equal">
      <formula>"Alto"</formula>
    </cfRule>
    <cfRule type="cellIs" dxfId="191" priority="834" operator="equal">
      <formula>"Moderado"</formula>
    </cfRule>
    <cfRule type="cellIs" dxfId="190" priority="835" operator="equal">
      <formula>"Bajo"</formula>
    </cfRule>
  </conditionalFormatting>
  <conditionalFormatting sqref="Q288">
    <cfRule type="cellIs" dxfId="189" priority="818" operator="equal">
      <formula>"Extremo"</formula>
    </cfRule>
    <cfRule type="cellIs" dxfId="188" priority="819" operator="equal">
      <formula>"Alto"</formula>
    </cfRule>
    <cfRule type="cellIs" dxfId="187" priority="820" operator="equal">
      <formula>"Moderado"</formula>
    </cfRule>
    <cfRule type="cellIs" dxfId="186" priority="821" operator="equal">
      <formula>"Bajo"</formula>
    </cfRule>
  </conditionalFormatting>
  <conditionalFormatting sqref="Q294">
    <cfRule type="cellIs" dxfId="185" priority="776" operator="equal">
      <formula>"Extremo"</formula>
    </cfRule>
    <cfRule type="cellIs" dxfId="184" priority="777" operator="equal">
      <formula>"Alto"</formula>
    </cfRule>
    <cfRule type="cellIs" dxfId="183" priority="778" operator="equal">
      <formula>"Moderado"</formula>
    </cfRule>
    <cfRule type="cellIs" dxfId="182" priority="779" operator="equal">
      <formula>"Bajo"</formula>
    </cfRule>
  </conditionalFormatting>
  <conditionalFormatting sqref="Q300">
    <cfRule type="cellIs" dxfId="181" priority="765" operator="equal">
      <formula>"Extremo"</formula>
    </cfRule>
    <cfRule type="cellIs" dxfId="180" priority="766" operator="equal">
      <formula>"Alto"</formula>
    </cfRule>
    <cfRule type="cellIs" dxfId="179" priority="767" operator="equal">
      <formula>"Moderado"</formula>
    </cfRule>
    <cfRule type="cellIs" dxfId="178" priority="768" operator="equal">
      <formula>"Bajo"</formula>
    </cfRule>
  </conditionalFormatting>
  <conditionalFormatting sqref="Q306">
    <cfRule type="cellIs" dxfId="177" priority="756" operator="equal">
      <formula>"Extremo"</formula>
    </cfRule>
    <cfRule type="cellIs" dxfId="176" priority="757" operator="equal">
      <formula>"Alto"</formula>
    </cfRule>
    <cfRule type="cellIs" dxfId="175" priority="758" operator="equal">
      <formula>"Moderado"</formula>
    </cfRule>
    <cfRule type="cellIs" dxfId="174" priority="759" operator="equal">
      <formula>"Bajo"</formula>
    </cfRule>
  </conditionalFormatting>
  <conditionalFormatting sqref="Q312">
    <cfRule type="cellIs" dxfId="173" priority="747" operator="equal">
      <formula>"Extremo"</formula>
    </cfRule>
    <cfRule type="cellIs" dxfId="172" priority="748" operator="equal">
      <formula>"Alto"</formula>
    </cfRule>
    <cfRule type="cellIs" dxfId="171" priority="749" operator="equal">
      <formula>"Moderado"</formula>
    </cfRule>
    <cfRule type="cellIs" dxfId="170" priority="750" operator="equal">
      <formula>"Bajo"</formula>
    </cfRule>
  </conditionalFormatting>
  <conditionalFormatting sqref="Q318">
    <cfRule type="cellIs" dxfId="169" priority="729" operator="equal">
      <formula>"Extremo"</formula>
    </cfRule>
    <cfRule type="cellIs" dxfId="168" priority="730" operator="equal">
      <formula>"Alto"</formula>
    </cfRule>
    <cfRule type="cellIs" dxfId="167" priority="731" operator="equal">
      <formula>"Moderado"</formula>
    </cfRule>
    <cfRule type="cellIs" dxfId="166" priority="732" operator="equal">
      <formula>"Bajo"</formula>
    </cfRule>
  </conditionalFormatting>
  <conditionalFormatting sqref="Q324">
    <cfRule type="cellIs" dxfId="165" priority="720" operator="equal">
      <formula>"Extremo"</formula>
    </cfRule>
    <cfRule type="cellIs" dxfId="164" priority="721" operator="equal">
      <formula>"Alto"</formula>
    </cfRule>
    <cfRule type="cellIs" dxfId="163" priority="722" operator="equal">
      <formula>"Moderado"</formula>
    </cfRule>
    <cfRule type="cellIs" dxfId="162" priority="723" operator="equal">
      <formula>"Bajo"</formula>
    </cfRule>
  </conditionalFormatting>
  <conditionalFormatting sqref="Q330">
    <cfRule type="cellIs" dxfId="161" priority="693" operator="equal">
      <formula>"Extremo"</formula>
    </cfRule>
    <cfRule type="cellIs" dxfId="160" priority="694" operator="equal">
      <formula>"Alto"</formula>
    </cfRule>
    <cfRule type="cellIs" dxfId="159" priority="695" operator="equal">
      <formula>"Moderado"</formula>
    </cfRule>
    <cfRule type="cellIs" dxfId="158" priority="696" operator="equal">
      <formula>"Bajo"</formula>
    </cfRule>
  </conditionalFormatting>
  <conditionalFormatting sqref="Q336">
    <cfRule type="cellIs" dxfId="157" priority="675" operator="equal">
      <formula>"Extremo"</formula>
    </cfRule>
    <cfRule type="cellIs" dxfId="156" priority="676" operator="equal">
      <formula>"Alto"</formula>
    </cfRule>
    <cfRule type="cellIs" dxfId="155" priority="677" operator="equal">
      <formula>"Moderado"</formula>
    </cfRule>
    <cfRule type="cellIs" dxfId="154" priority="678" operator="equal">
      <formula>"Bajo"</formula>
    </cfRule>
  </conditionalFormatting>
  <conditionalFormatting sqref="Q342">
    <cfRule type="cellIs" dxfId="153" priority="666" operator="equal">
      <formula>"Extremo"</formula>
    </cfRule>
    <cfRule type="cellIs" dxfId="152" priority="667" operator="equal">
      <formula>"Alto"</formula>
    </cfRule>
    <cfRule type="cellIs" dxfId="151" priority="668" operator="equal">
      <formula>"Moderado"</formula>
    </cfRule>
    <cfRule type="cellIs" dxfId="150" priority="669" operator="equal">
      <formula>"Bajo"</formula>
    </cfRule>
  </conditionalFormatting>
  <conditionalFormatting sqref="Q348">
    <cfRule type="cellIs" dxfId="149" priority="639" operator="equal">
      <formula>"Extremo"</formula>
    </cfRule>
    <cfRule type="cellIs" dxfId="148" priority="640" operator="equal">
      <formula>"Alto"</formula>
    </cfRule>
    <cfRule type="cellIs" dxfId="147" priority="641" operator="equal">
      <formula>"Moderado"</formula>
    </cfRule>
    <cfRule type="cellIs" dxfId="146" priority="642" operator="equal">
      <formula>"Bajo"</formula>
    </cfRule>
  </conditionalFormatting>
  <conditionalFormatting sqref="Q354">
    <cfRule type="cellIs" dxfId="145" priority="612" operator="equal">
      <formula>"Extremo"</formula>
    </cfRule>
    <cfRule type="cellIs" dxfId="144" priority="613" operator="equal">
      <formula>"Alto"</formula>
    </cfRule>
    <cfRule type="cellIs" dxfId="143" priority="614" operator="equal">
      <formula>"Moderado"</formula>
    </cfRule>
    <cfRule type="cellIs" dxfId="142" priority="615" operator="equal">
      <formula>"Bajo"</formula>
    </cfRule>
  </conditionalFormatting>
  <conditionalFormatting sqref="Q360">
    <cfRule type="cellIs" dxfId="141" priority="522" operator="equal">
      <formula>"Extremo"</formula>
    </cfRule>
    <cfRule type="cellIs" dxfId="140" priority="523" operator="equal">
      <formula>"Alto"</formula>
    </cfRule>
    <cfRule type="cellIs" dxfId="139" priority="524" operator="equal">
      <formula>"Moderado"</formula>
    </cfRule>
    <cfRule type="cellIs" dxfId="138" priority="525" operator="equal">
      <formula>"Bajo"</formula>
    </cfRule>
  </conditionalFormatting>
  <conditionalFormatting sqref="Q366">
    <cfRule type="cellIs" dxfId="137" priority="504" operator="equal">
      <formula>"Extremo"</formula>
    </cfRule>
    <cfRule type="cellIs" dxfId="136" priority="505" operator="equal">
      <formula>"Alto"</formula>
    </cfRule>
    <cfRule type="cellIs" dxfId="135" priority="506" operator="equal">
      <formula>"Moderado"</formula>
    </cfRule>
    <cfRule type="cellIs" dxfId="134" priority="507" operator="equal">
      <formula>"Bajo"</formula>
    </cfRule>
  </conditionalFormatting>
  <conditionalFormatting sqref="Q372">
    <cfRule type="cellIs" dxfId="133" priority="495" operator="equal">
      <formula>"Extremo"</formula>
    </cfRule>
    <cfRule type="cellIs" dxfId="132" priority="496" operator="equal">
      <formula>"Alto"</formula>
    </cfRule>
    <cfRule type="cellIs" dxfId="131" priority="497" operator="equal">
      <formula>"Moderado"</formula>
    </cfRule>
    <cfRule type="cellIs" dxfId="130" priority="498" operator="equal">
      <formula>"Bajo"</formula>
    </cfRule>
  </conditionalFormatting>
  <conditionalFormatting sqref="Q378">
    <cfRule type="cellIs" dxfId="129" priority="486" operator="equal">
      <formula>"Extremo"</formula>
    </cfRule>
    <cfRule type="cellIs" dxfId="128" priority="487" operator="equal">
      <formula>"Alto"</formula>
    </cfRule>
    <cfRule type="cellIs" dxfId="127" priority="488" operator="equal">
      <formula>"Moderado"</formula>
    </cfRule>
    <cfRule type="cellIs" dxfId="126" priority="489" operator="equal">
      <formula>"Bajo"</formula>
    </cfRule>
  </conditionalFormatting>
  <conditionalFormatting sqref="Q384">
    <cfRule type="cellIs" dxfId="125" priority="459" operator="equal">
      <formula>"Extremo"</formula>
    </cfRule>
    <cfRule type="cellIs" dxfId="124" priority="460" operator="equal">
      <formula>"Alto"</formula>
    </cfRule>
    <cfRule type="cellIs" dxfId="123" priority="461" operator="equal">
      <formula>"Moderado"</formula>
    </cfRule>
    <cfRule type="cellIs" dxfId="122" priority="462" operator="equal">
      <formula>"Bajo"</formula>
    </cfRule>
  </conditionalFormatting>
  <conditionalFormatting sqref="Q390">
    <cfRule type="cellIs" dxfId="121" priority="432" operator="equal">
      <formula>"Extremo"</formula>
    </cfRule>
    <cfRule type="cellIs" dxfId="120" priority="433" operator="equal">
      <formula>"Alto"</formula>
    </cfRule>
    <cfRule type="cellIs" dxfId="119" priority="434" operator="equal">
      <formula>"Moderado"</formula>
    </cfRule>
    <cfRule type="cellIs" dxfId="118" priority="435" operator="equal">
      <formula>"Bajo"</formula>
    </cfRule>
  </conditionalFormatting>
  <conditionalFormatting sqref="Q396">
    <cfRule type="cellIs" dxfId="117" priority="414" operator="equal">
      <formula>"Extremo"</formula>
    </cfRule>
    <cfRule type="cellIs" dxfId="116" priority="415" operator="equal">
      <formula>"Alto"</formula>
    </cfRule>
    <cfRule type="cellIs" dxfId="115" priority="416" operator="equal">
      <formula>"Moderado"</formula>
    </cfRule>
    <cfRule type="cellIs" dxfId="114" priority="417" operator="equal">
      <formula>"Bajo"</formula>
    </cfRule>
  </conditionalFormatting>
  <conditionalFormatting sqref="Q402">
    <cfRule type="cellIs" dxfId="113" priority="378" operator="equal">
      <formula>"Extremo"</formula>
    </cfRule>
    <cfRule type="cellIs" dxfId="112" priority="379" operator="equal">
      <formula>"Alto"</formula>
    </cfRule>
    <cfRule type="cellIs" dxfId="111" priority="380" operator="equal">
      <formula>"Moderado"</formula>
    </cfRule>
    <cfRule type="cellIs" dxfId="110" priority="381" operator="equal">
      <formula>"Bajo"</formula>
    </cfRule>
  </conditionalFormatting>
  <conditionalFormatting sqref="Q408">
    <cfRule type="cellIs" dxfId="109" priority="351" operator="equal">
      <formula>"Extremo"</formula>
    </cfRule>
    <cfRule type="cellIs" dxfId="108" priority="352" operator="equal">
      <formula>"Alto"</formula>
    </cfRule>
    <cfRule type="cellIs" dxfId="107" priority="353" operator="equal">
      <formula>"Moderado"</formula>
    </cfRule>
    <cfRule type="cellIs" dxfId="106" priority="354" operator="equal">
      <formula>"Bajo"</formula>
    </cfRule>
  </conditionalFormatting>
  <conditionalFormatting sqref="Q414">
    <cfRule type="cellIs" dxfId="105" priority="342" operator="equal">
      <formula>"Extremo"</formula>
    </cfRule>
    <cfRule type="cellIs" dxfId="104" priority="343" operator="equal">
      <formula>"Alto"</formula>
    </cfRule>
    <cfRule type="cellIs" dxfId="103" priority="344" operator="equal">
      <formula>"Moderado"</formula>
    </cfRule>
    <cfRule type="cellIs" dxfId="102" priority="345" operator="equal">
      <formula>"Bajo"</formula>
    </cfRule>
  </conditionalFormatting>
  <conditionalFormatting sqref="Q420">
    <cfRule type="cellIs" dxfId="101" priority="333" operator="equal">
      <formula>"Extremo"</formula>
    </cfRule>
    <cfRule type="cellIs" dxfId="100" priority="334" operator="equal">
      <formula>"Alto"</formula>
    </cfRule>
    <cfRule type="cellIs" dxfId="99" priority="335" operator="equal">
      <formula>"Moderado"</formula>
    </cfRule>
    <cfRule type="cellIs" dxfId="98" priority="336" operator="equal">
      <formula>"Bajo"</formula>
    </cfRule>
  </conditionalFormatting>
  <conditionalFormatting sqref="Q426">
    <cfRule type="cellIs" dxfId="97" priority="324" operator="equal">
      <formula>"Extremo"</formula>
    </cfRule>
    <cfRule type="cellIs" dxfId="96" priority="325" operator="equal">
      <formula>"Alto"</formula>
    </cfRule>
    <cfRule type="cellIs" dxfId="95" priority="326" operator="equal">
      <formula>"Moderado"</formula>
    </cfRule>
    <cfRule type="cellIs" dxfId="94" priority="327" operator="equal">
      <formula>"Bajo"</formula>
    </cfRule>
  </conditionalFormatting>
  <conditionalFormatting sqref="Q432">
    <cfRule type="cellIs" dxfId="93" priority="315" operator="equal">
      <formula>"Extremo"</formula>
    </cfRule>
    <cfRule type="cellIs" dxfId="92" priority="316" operator="equal">
      <formula>"Alto"</formula>
    </cfRule>
    <cfRule type="cellIs" dxfId="91" priority="317" operator="equal">
      <formula>"Moderado"</formula>
    </cfRule>
    <cfRule type="cellIs" dxfId="90" priority="318" operator="equal">
      <formula>"Bajo"</formula>
    </cfRule>
  </conditionalFormatting>
  <conditionalFormatting sqref="Q438">
    <cfRule type="cellIs" dxfId="89" priority="306" operator="equal">
      <formula>"Extremo"</formula>
    </cfRule>
    <cfRule type="cellIs" dxfId="88" priority="307" operator="equal">
      <formula>"Alto"</formula>
    </cfRule>
    <cfRule type="cellIs" dxfId="87" priority="308" operator="equal">
      <formula>"Moderado"</formula>
    </cfRule>
    <cfRule type="cellIs" dxfId="86" priority="309" operator="equal">
      <formula>"Bajo"</formula>
    </cfRule>
  </conditionalFormatting>
  <conditionalFormatting sqref="Q444">
    <cfRule type="cellIs" dxfId="85" priority="297" operator="equal">
      <formula>"Extremo"</formula>
    </cfRule>
    <cfRule type="cellIs" dxfId="84" priority="298" operator="equal">
      <formula>"Alto"</formula>
    </cfRule>
    <cfRule type="cellIs" dxfId="83" priority="299" operator="equal">
      <formula>"Moderado"</formula>
    </cfRule>
    <cfRule type="cellIs" dxfId="82" priority="300" operator="equal">
      <formula>"Bajo"</formula>
    </cfRule>
  </conditionalFormatting>
  <conditionalFormatting sqref="Q450">
    <cfRule type="cellIs" dxfId="81" priority="288" operator="equal">
      <formula>"Extremo"</formula>
    </cfRule>
    <cfRule type="cellIs" dxfId="80" priority="289" operator="equal">
      <formula>"Alto"</formula>
    </cfRule>
    <cfRule type="cellIs" dxfId="79" priority="290" operator="equal">
      <formula>"Moderado"</formula>
    </cfRule>
    <cfRule type="cellIs" dxfId="78" priority="291" operator="equal">
      <formula>"Bajo"</formula>
    </cfRule>
  </conditionalFormatting>
  <conditionalFormatting sqref="Q456">
    <cfRule type="cellIs" dxfId="77" priority="279" operator="equal">
      <formula>"Extremo"</formula>
    </cfRule>
    <cfRule type="cellIs" dxfId="76" priority="280" operator="equal">
      <formula>"Alto"</formula>
    </cfRule>
    <cfRule type="cellIs" dxfId="75" priority="281" operator="equal">
      <formula>"Moderado"</formula>
    </cfRule>
    <cfRule type="cellIs" dxfId="74" priority="282" operator="equal">
      <formula>"Bajo"</formula>
    </cfRule>
  </conditionalFormatting>
  <conditionalFormatting sqref="Q462">
    <cfRule type="cellIs" dxfId="73" priority="270" operator="equal">
      <formula>"Extremo"</formula>
    </cfRule>
    <cfRule type="cellIs" dxfId="72" priority="271" operator="equal">
      <formula>"Alto"</formula>
    </cfRule>
    <cfRule type="cellIs" dxfId="71" priority="272" operator="equal">
      <formula>"Moderado"</formula>
    </cfRule>
    <cfRule type="cellIs" dxfId="70" priority="273" operator="equal">
      <formula>"Bajo"</formula>
    </cfRule>
  </conditionalFormatting>
  <conditionalFormatting sqref="Q468">
    <cfRule type="cellIs" dxfId="69" priority="261" operator="equal">
      <formula>"Extremo"</formula>
    </cfRule>
    <cfRule type="cellIs" dxfId="68" priority="262" operator="equal">
      <formula>"Alto"</formula>
    </cfRule>
    <cfRule type="cellIs" dxfId="67" priority="263" operator="equal">
      <formula>"Moderado"</formula>
    </cfRule>
    <cfRule type="cellIs" dxfId="66" priority="264" operator="equal">
      <formula>"Bajo"</formula>
    </cfRule>
  </conditionalFormatting>
  <conditionalFormatting sqref="Q474">
    <cfRule type="cellIs" dxfId="65" priority="252" operator="equal">
      <formula>"Extremo"</formula>
    </cfRule>
    <cfRule type="cellIs" dxfId="64" priority="253" operator="equal">
      <formula>"Alto"</formula>
    </cfRule>
    <cfRule type="cellIs" dxfId="63" priority="254" operator="equal">
      <formula>"Moderado"</formula>
    </cfRule>
    <cfRule type="cellIs" dxfId="62" priority="255" operator="equal">
      <formula>"Bajo"</formula>
    </cfRule>
  </conditionalFormatting>
  <conditionalFormatting sqref="Q480">
    <cfRule type="cellIs" dxfId="61" priority="243" operator="equal">
      <formula>"Extremo"</formula>
    </cfRule>
    <cfRule type="cellIs" dxfId="60" priority="244" operator="equal">
      <formula>"Alto"</formula>
    </cfRule>
    <cfRule type="cellIs" dxfId="59" priority="245" operator="equal">
      <formula>"Moderado"</formula>
    </cfRule>
    <cfRule type="cellIs" dxfId="58" priority="246" operator="equal">
      <formula>"Bajo"</formula>
    </cfRule>
  </conditionalFormatting>
  <conditionalFormatting sqref="Q486">
    <cfRule type="cellIs" dxfId="57" priority="234" operator="equal">
      <formula>"Extremo"</formula>
    </cfRule>
    <cfRule type="cellIs" dxfId="56" priority="235" operator="equal">
      <formula>"Alto"</formula>
    </cfRule>
    <cfRule type="cellIs" dxfId="55" priority="236" operator="equal">
      <formula>"Moderado"</formula>
    </cfRule>
    <cfRule type="cellIs" dxfId="54" priority="237" operator="equal">
      <formula>"Bajo"</formula>
    </cfRule>
  </conditionalFormatting>
  <conditionalFormatting sqref="Q492">
    <cfRule type="cellIs" dxfId="53" priority="225" operator="equal">
      <formula>"Extremo"</formula>
    </cfRule>
    <cfRule type="cellIs" dxfId="52" priority="226" operator="equal">
      <formula>"Alto"</formula>
    </cfRule>
    <cfRule type="cellIs" dxfId="51" priority="227" operator="equal">
      <formula>"Moderado"</formula>
    </cfRule>
    <cfRule type="cellIs" dxfId="50" priority="228" operator="equal">
      <formula>"Bajo"</formula>
    </cfRule>
  </conditionalFormatting>
  <conditionalFormatting sqref="Q498">
    <cfRule type="cellIs" dxfId="49" priority="216" operator="equal">
      <formula>"Extremo"</formula>
    </cfRule>
    <cfRule type="cellIs" dxfId="48" priority="217" operator="equal">
      <formula>"Alto"</formula>
    </cfRule>
    <cfRule type="cellIs" dxfId="47" priority="218" operator="equal">
      <formula>"Moderado"</formula>
    </cfRule>
    <cfRule type="cellIs" dxfId="46" priority="219" operator="equal">
      <formula>"Bajo"</formula>
    </cfRule>
  </conditionalFormatting>
  <conditionalFormatting sqref="Q504">
    <cfRule type="cellIs" dxfId="45" priority="207" operator="equal">
      <formula>"Extremo"</formula>
    </cfRule>
    <cfRule type="cellIs" dxfId="44" priority="208" operator="equal">
      <formula>"Alto"</formula>
    </cfRule>
    <cfRule type="cellIs" dxfId="43" priority="209" operator="equal">
      <formula>"Moderado"</formula>
    </cfRule>
    <cfRule type="cellIs" dxfId="42" priority="210" operator="equal">
      <formula>"Bajo"</formula>
    </cfRule>
  </conditionalFormatting>
  <conditionalFormatting sqref="Q510">
    <cfRule type="cellIs" dxfId="41" priority="198" operator="equal">
      <formula>"Extremo"</formula>
    </cfRule>
    <cfRule type="cellIs" dxfId="40" priority="199" operator="equal">
      <formula>"Alto"</formula>
    </cfRule>
    <cfRule type="cellIs" dxfId="39" priority="200" operator="equal">
      <formula>"Moderado"</formula>
    </cfRule>
    <cfRule type="cellIs" dxfId="38" priority="201" operator="equal">
      <formula>"Bajo"</formula>
    </cfRule>
  </conditionalFormatting>
  <conditionalFormatting sqref="Q516">
    <cfRule type="cellIs" dxfId="37" priority="189" operator="equal">
      <formula>"Extremo"</formula>
    </cfRule>
    <cfRule type="cellIs" dxfId="36" priority="190" operator="equal">
      <formula>"Alto"</formula>
    </cfRule>
    <cfRule type="cellIs" dxfId="35" priority="191" operator="equal">
      <formula>"Moderado"</formula>
    </cfRule>
    <cfRule type="cellIs" dxfId="34" priority="192" operator="equal">
      <formula>"Bajo"</formula>
    </cfRule>
  </conditionalFormatting>
  <conditionalFormatting sqref="Q522">
    <cfRule type="cellIs" dxfId="33" priority="180" operator="equal">
      <formula>"Extremo"</formula>
    </cfRule>
    <cfRule type="cellIs" dxfId="32" priority="181" operator="equal">
      <formula>"Alto"</formula>
    </cfRule>
    <cfRule type="cellIs" dxfId="31" priority="182" operator="equal">
      <formula>"Moderado"</formula>
    </cfRule>
    <cfRule type="cellIs" dxfId="30" priority="183" operator="equal">
      <formula>"Bajo"</formula>
    </cfRule>
  </conditionalFormatting>
  <conditionalFormatting sqref="Q528">
    <cfRule type="cellIs" dxfId="29" priority="171" operator="equal">
      <formula>"Extremo"</formula>
    </cfRule>
    <cfRule type="cellIs" dxfId="28" priority="172" operator="equal">
      <formula>"Alto"</formula>
    </cfRule>
    <cfRule type="cellIs" dxfId="27" priority="173" operator="equal">
      <formula>"Moderado"</formula>
    </cfRule>
    <cfRule type="cellIs" dxfId="26" priority="174" operator="equal">
      <formula>"Bajo"</formula>
    </cfRule>
  </conditionalFormatting>
  <conditionalFormatting sqref="Q534">
    <cfRule type="cellIs" dxfId="25" priority="162" operator="equal">
      <formula>"Extremo"</formula>
    </cfRule>
    <cfRule type="cellIs" dxfId="24" priority="163" operator="equal">
      <formula>"Alto"</formula>
    </cfRule>
    <cfRule type="cellIs" dxfId="23" priority="164" operator="equal">
      <formula>"Moderado"</formula>
    </cfRule>
    <cfRule type="cellIs" dxfId="22" priority="165" operator="equal">
      <formula>"Bajo"</formula>
    </cfRule>
  </conditionalFormatting>
  <conditionalFormatting sqref="Q540">
    <cfRule type="cellIs" dxfId="21" priority="153" operator="equal">
      <formula>"Extremo"</formula>
    </cfRule>
    <cfRule type="cellIs" dxfId="20" priority="154" operator="equal">
      <formula>"Alto"</formula>
    </cfRule>
    <cfRule type="cellIs" dxfId="19" priority="155" operator="equal">
      <formula>"Moderado"</formula>
    </cfRule>
    <cfRule type="cellIs" dxfId="18" priority="156" operator="equal">
      <formula>"Bajo"</formula>
    </cfRule>
  </conditionalFormatting>
  <conditionalFormatting sqref="Q546">
    <cfRule type="cellIs" dxfId="17" priority="144" operator="equal">
      <formula>"Extremo"</formula>
    </cfRule>
    <cfRule type="cellIs" dxfId="16" priority="145" operator="equal">
      <formula>"Alto"</formula>
    </cfRule>
    <cfRule type="cellIs" dxfId="15" priority="146" operator="equal">
      <formula>"Moderado"</formula>
    </cfRule>
    <cfRule type="cellIs" dxfId="14" priority="147" operator="equal">
      <formula>"Bajo"</formula>
    </cfRule>
  </conditionalFormatting>
  <conditionalFormatting sqref="Q552">
    <cfRule type="cellIs" dxfId="13" priority="135" operator="equal">
      <formula>"Extremo"</formula>
    </cfRule>
    <cfRule type="cellIs" dxfId="12" priority="136" operator="equal">
      <formula>"Alto"</formula>
    </cfRule>
    <cfRule type="cellIs" dxfId="11" priority="137" operator="equal">
      <formula>"Moderado"</formula>
    </cfRule>
    <cfRule type="cellIs" dxfId="10" priority="138" operator="equal">
      <formula>"Bajo"</formula>
    </cfRule>
  </conditionalFormatting>
  <conditionalFormatting sqref="Q558">
    <cfRule type="cellIs" dxfId="9" priority="126" operator="equal">
      <formula>"Extremo"</formula>
    </cfRule>
    <cfRule type="cellIs" dxfId="8" priority="127" operator="equal">
      <formula>"Alto"</formula>
    </cfRule>
    <cfRule type="cellIs" dxfId="7" priority="128" operator="equal">
      <formula>"Moderado"</formula>
    </cfRule>
    <cfRule type="cellIs" dxfId="6" priority="129" operator="equal">
      <formula>"Bajo"</formula>
    </cfRule>
  </conditionalFormatting>
  <conditionalFormatting sqref="AB7:AB563">
    <cfRule type="cellIs" dxfId="5" priority="769" operator="equal">
      <formula>"Baja"</formula>
    </cfRule>
    <cfRule type="cellIs" dxfId="4" priority="770" operator="equal">
      <formula>"Muy Alta"</formula>
    </cfRule>
    <cfRule type="cellIs" dxfId="3" priority="1305" operator="equal">
      <formula>"Alta"</formula>
    </cfRule>
    <cfRule type="cellIs" dxfId="2" priority="1306" operator="equal">
      <formula>"Media"</formula>
    </cfRule>
    <cfRule type="cellIs" dxfId="1" priority="1307" stopIfTrue="1" operator="equal">
      <formula>"Baja"</formula>
    </cfRule>
    <cfRule type="cellIs" dxfId="0" priority="1308" operator="equal">
      <formula>"Muy Baja"</formula>
    </cfRule>
  </conditionalFormatting>
  <pageMargins left="0.7" right="0.7" top="0.75" bottom="0.75" header="0.3" footer="0.3"/>
  <pageSetup orientation="portrait" r:id="rId1"/>
  <ignoredErrors>
    <ignoredError sqref="AE11" formula="1"/>
  </ignoredErrors>
  <extLst>
    <ext xmlns:x14="http://schemas.microsoft.com/office/spreadsheetml/2009/9/main" uri="{CCE6A557-97BC-4b89-ADB6-D9C93CAAB3DF}">
      <x14:dataValidations xmlns:xm="http://schemas.microsoft.com/office/excel/2006/main" count="28">
        <x14:dataValidation type="list" allowBlank="1" showInputMessage="1" showErrorMessage="1" xr:uid="{93C02ED4-201B-4462-9AE7-62D4ACED5840}">
          <x14:formula1>
            <xm:f>'Opciones Tratamiento'!$B$9:$B$10</xm:f>
          </x14:formula1>
          <xm:sqref>AN7:AN13 AN207:AN208 AN15:AN20 AN204:AN205 AN22:AN34 AN48:AN49 AN51:AN52 AN54:AN55 AN57:AN58 AN60:AN61 AN63:AN64 AN66:AN67 AN69:AN70 AN72:AN76 AN78:AN79 AN81:AN82 AN84:AN85 AN87:AN88 AN90:AN94 AN96:AN97 AN99:AN100 AN102:AN103 AN105:AN106 AN108:AN109 AN111:AN112 AN114:AN118 AN120:AN124 AN126:AN127 AN129:AN130 AN132:AN133 AN135:AN136 AN138:AN139 AN141:AN142 AN144:AN145 AN147:AN148 AN150:AN151 AN153:AN154 AN156:AN157 AN159:AN160 AN162:AN163 AN165:AN166 AN168:AN169 AN171:AN172 AN174:AN175 AN177:AN178 AN180:AN181 AN183:AN184 AN186:AN187 AN189:AN190 AN192:AN193 AN195:AN196 AN198:AN199 AN201:AN202 AN210:AN211 AN213:AN214 AN216:AN217 AN219:AN220 AN222:AN223 AN225:AN226 AN228:AN229 AN231:AN232 AN240:AN241 AN243:AN244 AN246:AN247 AN249:AN250 AN252:AN253 AN255:AN256 AN258:AN259 AN261:AN262 AN264:AN265 AN267:AN268 AN270:AN271 AN273:AN274 AN276:AN277 AN279:AN280 AN282:AN283 AN285:AN286 AN288:AN289 AN291:AN292 AN42:AN43 AN45:AN46 AN234:AN235 AN237:AN238 AN36:AN40</xm:sqref>
        </x14:dataValidation>
        <x14:dataValidation type="list" allowBlank="1" showInputMessage="1" showErrorMessage="1" xr:uid="{6C27F7DD-CF16-4D6F-AE91-3E3263000E5C}">
          <x14:formula1>
            <xm:f>'Opciones Tratamiento'!$A$2:$A$8</xm:f>
          </x14:formula1>
          <xm:sqref>D7</xm:sqref>
        </x14:dataValidation>
        <x14:dataValidation type="list" allowBlank="1" showInputMessage="1" showErrorMessage="1" xr:uid="{0E72C208-9A15-4A12-905D-B498469D6387}">
          <x14:formula1>
            <xm:f>'Opciones Tratamiento'!$B$13:$B$19</xm:f>
          </x14:formula1>
          <xm:sqref>I7:I563</xm:sqref>
        </x14:dataValidation>
        <x14:dataValidation type="list" allowBlank="1" showInputMessage="1" showErrorMessage="1" xr:uid="{68756D26-11D0-4B5A-BF6C-F87AD08F3539}">
          <x14:formula1>
            <xm:f>'Tabla Impacto'!$F$210:$F$221</xm:f>
          </x14:formula1>
          <xm:sqref>M7 M22 M15 M29:M563</xm:sqref>
        </x14:dataValidation>
        <x14:dataValidation type="custom" allowBlank="1" showInputMessage="1" showErrorMessage="1" error="Recuerde que las acciones se generan bajo la medida de mitigar el riesgo" xr:uid="{1FF68519-7CFD-4018-8D73-1515AEA0BB86}">
          <x14:formula1>
            <xm:f>IF(OR(AG12='Opciones Tratamiento'!$B$2,AG12='Opciones Tratamiento'!$B$3,AG12='Opciones Tratamiento'!$B$4),ISBLANK(AG12),ISTEXT(AG12))</xm:f>
          </x14:formula1>
          <xm:sqref>AI408:AI411 AI12:AI14 AI39:AI41 AI53 AI63:AI64 AI77 AI57:AI59 AI71 AI79:AI83 AI88:AI89 AI93:AI95 AI98:AI101 AI104:AI107 AI110:AI113 AI117:AI119 AI123:AI125 AI128:AI131 AI136:AI137 AI143 AI147:AI149 AI153:AI155 AI159:AI161 AI69 AI190:AI191 AI194:AI197 AI44:AI49 AI165:AI185 AI25:AI26 AI210:AI233 AI239 AI242:AI293 AI35:AI36</xm:sqref>
        </x14:dataValidation>
        <x14:dataValidation type="custom" allowBlank="1" showInputMessage="1" showErrorMessage="1" error="Recuerde que las acciones se generan bajo la medida de mitigar el riesgo" xr:uid="{615E8598-3AED-4EE6-944B-773DD83DBB51}">
          <x14:formula1>
            <xm:f>IF(OR(AG12='Opciones Tratamiento'!$B$2,AG12='Opciones Tratamiento'!$B$3,AG12='Opciones Tratamiento'!$B$4),ISBLANK(AG12),ISTEXT(AG12))</xm:f>
          </x14:formula1>
          <xm:sqref>AJ408:AJ411 AJ12:AJ14 AJ39:AJ41 AJ53 AJ56:AJ59 AJ63:AJ65 AJ77 AJ137 AJ79:AJ83 AJ88:AJ89 AJ93:AJ95 AJ69:AJ71 AJ99:AJ101 AJ110:AJ113 AJ117:AJ119 AJ123:AJ125 AJ128:AJ131 AJ105:AJ107 AJ143 AJ147:AJ149 AJ153:AJ155 AJ159:AJ161 AJ190:AJ191 AJ194:AJ197 AJ44:AJ47 AJ165:AJ185 AJ210:AJ233 AJ239 AJ242:AJ293 AJ35:AJ36 AJ25</xm:sqref>
        </x14:dataValidation>
        <x14:dataValidation type="custom" allowBlank="1" showInputMessage="1" showErrorMessage="1" error="Recuerde que las acciones se generan bajo la medida de mitigar el riesgo" xr:uid="{402FE56A-8E93-49D7-95C0-F4A707052FD3}">
          <x14:formula1>
            <xm:f>IF(OR(AG12='Opciones Tratamiento'!$B$2,AG12='Opciones Tratamiento'!$B$3,AG12='Opciones Tratamiento'!$B$4),ISBLANK(AG12),ISTEXT(AG12))</xm:f>
          </x14:formula1>
          <xm:sqref>AK408:AK411 AK12:AK14 AK39:AK41 AK53 AK56:AK59 AK63:AK65 AK69:AK71 AK76:AK77 AK88:AK89 AK93:AK95 AK98:AK101 AK79:AK83 AK110:AK113 AK117:AK119 AK123:AK125 AK128:AK131 AK136:AK137 AK143 AK147:AK149 AK153:AK155 AK159:AK161 AK105:AK107 AK190:AK191 AK194:AK197 AK44:AK47 AK165:AK185 AK25:AK26 AK210:AK233 AK239 AK242:AK293 AK35:AK36</xm:sqref>
        </x14:dataValidation>
        <x14:dataValidation type="list" allowBlank="1" showInputMessage="1" showErrorMessage="1" xr:uid="{91C192FF-A1DF-4E98-8D5A-34761FDD2CDF}">
          <x14:formula1>
            <xm:f>'Opciones Tratamiento'!$G$2:$G$5</xm:f>
          </x14:formula1>
          <xm:sqref>A7 A15 A22 A29:A563</xm:sqref>
        </x14:dataValidation>
        <x14:dataValidation type="list" allowBlank="1" showInputMessage="1" showErrorMessage="1" xr:uid="{D5279981-E9C2-4EA4-9DF9-EE55CA97BA38}">
          <x14:formula1>
            <xm:f>'Opciones Tratamiento'!$A$2:$A$6</xm:f>
          </x14:formula1>
          <xm:sqref>D15 D22 D29:D563</xm:sqref>
        </x14:dataValidation>
        <x14:dataValidation type="list" allowBlank="1" showInputMessage="1" showErrorMessage="1" xr:uid="{27F37749-0AD0-4BCA-811D-34A835EF35E9}">
          <x14:formula1>
            <xm:f>'Opciones Tratamiento'!$C$15:$C$16</xm:f>
          </x14:formula1>
          <xm:sqref>AO7 AO15 AO22 AO29 AO36 AO48 AO54 AO60 AO66 AO72 AO78 AO84 AO90 AO96 AO102 AO108 AO114 AO120 AO126 AO132 AO138 AO144 AO150 AO156 AO162 AO168 AO174 AO180 AO186 AO192 AO198 AO210 AO216 AO222 AO228 AO240 AO246 AO252 AO258 AO264 AO270 AO276 AO282 AO288 AO294 AO300 AO306 AO312 AO318 AO324 AO330 AO336 AO342 AO348 AO354 AO360 AO366 AO372 AO378 AO384 AO390 AO396 AO402 AO408 AO414 AO420 AO426 AO432 AO438 AO444 AO450 AO456 AO462 AO468 AO474 AO480 AO486 AO492 AO498 AO504 AO510 AO516 AO522 AO528 AO534 AO540 AO546 AO552 AO558 AO42 AO234 AO204</xm:sqref>
        </x14:dataValidation>
        <x14:dataValidation type="custom" allowBlank="1" showInputMessage="1" showErrorMessage="1" error="Recuerde que las acciones se generan bajo la medida de mitigar el riesgo" xr:uid="{22752282-3FBA-45F7-BB18-C921CC4E0DBA}">
          <x14:formula1>
            <xm:f>IF(OR(AG7='Opciones Tratamiento'!$B$2,AG7='Opciones Tratamiento'!$B$3,AG7='Opciones Tratamiento'!$B$4),ISBLANK(AG7),ISTEXT(AG7))</xm:f>
          </x14:formula1>
          <xm:sqref>AL7:AL41 AL239 AL44:AL233 AL242:AL293</xm:sqref>
        </x14:dataValidation>
        <x14:dataValidation type="list" allowBlank="1" showInputMessage="1" showErrorMessage="1" xr:uid="{7CCFFA74-1A26-4C55-B3EF-A4A90E8F92F2}">
          <x14:formula1>
            <xm:f>'Opciones Tratamiento'!$F$2:$F$19</xm:f>
          </x14:formula1>
          <xm:sqref>B22 B15 B29:B563</xm:sqref>
        </x14:dataValidation>
        <x14:dataValidation type="list" allowBlank="1" showInputMessage="1" showErrorMessage="1" xr:uid="{A2AA5789-2673-4022-89A9-4AEBAA4876C0}">
          <x14:formula1>
            <xm:f>'Opciones Tratamiento'!$F$2:$F$16</xm:f>
          </x14:formula1>
          <xm:sqref>B7:B14 AH52:AH563</xm:sqref>
        </x14:dataValidation>
        <x14:dataValidation type="custom" allowBlank="1" showInputMessage="1" showErrorMessage="1" error="Recuerde que las acciones se generan bajo la medida de mitigar el riesgo" xr:uid="{723510FF-D68F-49BF-817A-8B997E9943FA}">
          <x14:formula1>
            <xm:f>IF(OR(AG7='Opciones Tratamiento'!$B$2,AG7='Opciones Tratamiento'!$B$3,AG7='Opciones Tratamiento'!$B$4),ISBLANK(AG7),ISTEXT(AG7))</xm:f>
          </x14:formula1>
          <xm:sqref>AM7:AM293</xm:sqref>
        </x14:dataValidation>
        <x14:dataValidation type="list" allowBlank="1" showInputMessage="1" showErrorMessage="1" xr:uid="{87419B9B-1B8B-42EA-A0D7-285ECB06D0D8}">
          <x14:formula1>
            <xm:f>'Tabla Valoración controles'!$D$4:$D$6</xm:f>
          </x14:formula1>
          <xm:sqref>U7:U563</xm:sqref>
        </x14:dataValidation>
        <x14:dataValidation type="list" allowBlank="1" showInputMessage="1" showErrorMessage="1" xr:uid="{0784447C-CE3C-4A94-B190-9477D4C7FC15}">
          <x14:formula1>
            <xm:f>'Tabla Valoración controles'!$D$7:$D$8</xm:f>
          </x14:formula1>
          <xm:sqref>V7:V563</xm:sqref>
        </x14:dataValidation>
        <x14:dataValidation type="list" allowBlank="1" showInputMessage="1" showErrorMessage="1" xr:uid="{7D249FAF-9ACF-4358-82A4-12F64CCC3DB3}">
          <x14:formula1>
            <xm:f>'Tabla Valoración controles'!$D$9:$D$10</xm:f>
          </x14:formula1>
          <xm:sqref>X7:X563</xm:sqref>
        </x14:dataValidation>
        <x14:dataValidation type="list" allowBlank="1" showInputMessage="1" showErrorMessage="1" xr:uid="{7BB25DA5-3FA2-4CF4-9322-D40BD72B0FEE}">
          <x14:formula1>
            <xm:f>'Tabla Valoración controles'!$D$11:$D$12</xm:f>
          </x14:formula1>
          <xm:sqref>Y7:Y563</xm:sqref>
        </x14:dataValidation>
        <x14:dataValidation type="list" allowBlank="1" showInputMessage="1" showErrorMessage="1" xr:uid="{99B6FF59-2E01-49D6-9B1E-139AB495A940}">
          <x14:formula1>
            <xm:f>'Tabla Valoración controles'!$D$13:$D$14</xm:f>
          </x14:formula1>
          <xm:sqref>Z7:Z563</xm:sqref>
        </x14:dataValidation>
        <x14:dataValidation type="list" allowBlank="1" showInputMessage="1" showErrorMessage="1" xr:uid="{A8C25C5A-F613-46B9-A21C-90DC347D4957}">
          <x14:formula1>
            <xm:f>'Opciones Tratamiento'!$B$2:$B$5</xm:f>
          </x14:formula1>
          <xm:sqref>AG7:AG563</xm:sqref>
        </x14:dataValidation>
        <x14:dataValidation type="list" allowBlank="1" showInputMessage="1" showErrorMessage="1" xr:uid="{42505A59-F05F-4C91-A9F5-36CE24F0B3F1}">
          <x14:formula1>
            <xm:f>'Opciones Tratamiento'!$C$2:$C$8</xm:f>
          </x14:formula1>
          <xm:sqref>E7:E563</xm:sqref>
        </x14:dataValidation>
        <x14:dataValidation type="list" allowBlank="1" showInputMessage="1" showErrorMessage="1" xr:uid="{092D5571-5510-48F2-8FAD-AF32D64B370E}">
          <x14:formula1>
            <xm:f>'Opciones Tratamiento'!$F$2:$F$20</xm:f>
          </x14:formula1>
          <xm:sqref>AH7:AH51</xm:sqref>
        </x14:dataValidation>
        <x14:dataValidation type="custom" allowBlank="1" showInputMessage="1" showErrorMessage="1" error="Recuerde que las acciones se generan bajo la medida de mitigar el riesgo" xr:uid="{7A7CCE46-EF51-40CF-8823-7D37018A6532}">
          <x14:formula1>
            <xm:f>IF(OR(AG21='Opciones Tratamiento'!$B$2,AG21='Opciones Tratamiento'!$B$3,AG21='Opciones Tratamiento'!$B$4),ISBLANK(AG21),ISTEXT(AG21))</xm:f>
          </x14:formula1>
          <xm:sqref>AI20 AI37 AI28 AI31</xm:sqref>
        </x14:dataValidation>
        <x14:dataValidation type="custom" allowBlank="1" showInputMessage="1" showErrorMessage="1" error="Recuerde que las acciones se generan bajo la medida de mitigar el riesgo" xr:uid="{8A32B1AB-F957-4673-9D98-330366EFEF4C}">
          <x14:formula1>
            <xm:f>IF(OR(AG32='Opciones Tratamiento'!$B$2,AG32='Opciones Tratamiento'!$B$3,AG32='Opciones Tratamiento'!$B$4),ISBLANK(AG32),ISTEXT(AG32))</xm:f>
          </x14:formula1>
          <xm:sqref>AJ37 AJ31</xm:sqref>
        </x14:dataValidation>
        <x14:dataValidation type="custom" allowBlank="1" showInputMessage="1" showErrorMessage="1" error="Recuerde que las acciones se generan bajo la medida de mitigar el riesgo" xr:uid="{57174EF2-9D14-4876-894B-A056099FEFFC}">
          <x14:formula1>
            <xm:f>IF(OR(AG21='Opciones Tratamiento'!$B$2,AG21='Opciones Tratamiento'!$B$3,AG21='Opciones Tratamiento'!$B$4),ISBLANK(AG21),ISTEXT(AG21))</xm:f>
          </x14:formula1>
          <xm:sqref>AK20 AK37 AK28 AK31</xm:sqref>
        </x14:dataValidation>
        <x14:dataValidation type="custom" allowBlank="1" showInputMessage="1" showErrorMessage="1" error="Recuerde que las acciones se generan bajo la medida de mitigar el riesgo" xr:uid="{A9685E73-6619-4357-9DE1-661598732F38}">
          <x14:formula1>
            <xm:f>IF(OR(AG34='Opciones Tratamiento'!$B$2,AG34='Opciones Tratamiento'!$B$3,AG34='Opciones Tratamiento'!$B$4),ISBLANK(AG34),ISTEXT(AG34))</xm:f>
          </x14:formula1>
          <xm:sqref>AI32:AI33</xm:sqref>
        </x14:dataValidation>
        <x14:dataValidation type="custom" allowBlank="1" showInputMessage="1" showErrorMessage="1" error="Recuerde que las acciones se generan bajo la medida de mitigar el riesgo" xr:uid="{5B003ED5-F2EF-435A-AB24-8E366CEBBB30}">
          <x14:formula1>
            <xm:f>IF(OR(AG34='Opciones Tratamiento'!$B$2,AG34='Opciones Tratamiento'!$B$3,AG34='Opciones Tratamiento'!$B$4),ISBLANK(AG34),ISTEXT(AG34))</xm:f>
          </x14:formula1>
          <xm:sqref>AJ32:AJ33</xm:sqref>
        </x14:dataValidation>
        <x14:dataValidation type="custom" allowBlank="1" showInputMessage="1" showErrorMessage="1" error="Recuerde que las acciones se generan bajo la medida de mitigar el riesgo" xr:uid="{91537249-9563-4258-887C-41FAF0A48F05}">
          <x14:formula1>
            <xm:f>IF(OR(AG32='Opciones Tratamiento'!$B$2,AG32='Opciones Tratamiento'!$B$3,AG32='Opciones Tratamiento'!$B$4),ISBLANK(AG32),ISTEXT(AG32))</xm:f>
          </x14:formula1>
          <xm:sqref>AK30 AK32:AK33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37" zoomScaleNormal="50" workbookViewId="0">
      <selection activeCell="J46" sqref="J46:O51"/>
    </sheetView>
  </sheetViews>
  <sheetFormatPr baseColWidth="10" defaultRowHeight="15" x14ac:dyDescent="0.25"/>
  <cols>
    <col min="2" max="39" width="5.7109375" customWidth="1"/>
    <col min="41" max="46" width="5.7109375" customWidth="1"/>
  </cols>
  <sheetData>
    <row r="1" spans="1:99"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row>
    <row r="2" spans="1:99" ht="18" customHeight="1" x14ac:dyDescent="0.25">
      <c r="A2" s="77"/>
      <c r="B2" s="423" t="s">
        <v>153</v>
      </c>
      <c r="C2" s="423"/>
      <c r="D2" s="423"/>
      <c r="E2" s="423"/>
      <c r="F2" s="423"/>
      <c r="G2" s="423"/>
      <c r="H2" s="423"/>
      <c r="I2" s="423"/>
      <c r="J2" s="424" t="s">
        <v>2</v>
      </c>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row>
    <row r="3" spans="1:99" ht="18.75" customHeight="1" x14ac:dyDescent="0.25">
      <c r="A3" s="77"/>
      <c r="B3" s="423"/>
      <c r="C3" s="423"/>
      <c r="D3" s="423"/>
      <c r="E3" s="423"/>
      <c r="F3" s="423"/>
      <c r="G3" s="423"/>
      <c r="H3" s="423"/>
      <c r="I3" s="423"/>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row>
    <row r="4" spans="1:99" ht="15" customHeight="1" x14ac:dyDescent="0.25">
      <c r="A4" s="77"/>
      <c r="B4" s="423"/>
      <c r="C4" s="423"/>
      <c r="D4" s="423"/>
      <c r="E4" s="423"/>
      <c r="F4" s="423"/>
      <c r="G4" s="423"/>
      <c r="H4" s="423"/>
      <c r="I4" s="423"/>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row>
    <row r="5" spans="1:99" ht="15.75" thickBot="1" x14ac:dyDescent="0.3">
      <c r="A5" s="77"/>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row>
    <row r="6" spans="1:99" ht="15" customHeight="1" thickTop="1" thickBot="1" x14ac:dyDescent="0.3">
      <c r="A6" s="77"/>
      <c r="B6" s="408" t="s">
        <v>4</v>
      </c>
      <c r="C6" s="408"/>
      <c r="D6" s="409"/>
      <c r="E6" s="414" t="s">
        <v>112</v>
      </c>
      <c r="F6" s="415"/>
      <c r="G6" s="415"/>
      <c r="H6" s="415"/>
      <c r="I6" s="415"/>
      <c r="J6" s="390"/>
      <c r="K6" s="391"/>
      <c r="L6" s="391"/>
      <c r="M6" s="391"/>
      <c r="N6" s="391"/>
      <c r="O6" s="392"/>
      <c r="P6" s="390" t="str">
        <f>IF(AND('Mapa final'!$K$7="Muy Alta",'Mapa final'!$O$7="Leve"),CONCATENATE("R",'Mapa final'!$C$7),"")</f>
        <v/>
      </c>
      <c r="Q6" s="391"/>
      <c r="R6" s="391"/>
      <c r="S6" s="391"/>
      <c r="T6" s="391"/>
      <c r="U6" s="392"/>
      <c r="V6" s="390" t="str">
        <f>IF(AND('Mapa final'!$K$7="Muy Alta",'Mapa final'!$O$7="Leve"),CONCATENATE("R",'Mapa final'!$C$7),"")</f>
        <v/>
      </c>
      <c r="W6" s="391"/>
      <c r="X6" s="391"/>
      <c r="Y6" s="391"/>
      <c r="Z6" s="391"/>
      <c r="AA6" s="392"/>
      <c r="AB6" s="390" t="str">
        <f>IF(AND('Mapa final'!$K$7="Muy Alta",'Mapa final'!$O$7="Leve"),CONCATENATE("R",'Mapa final'!$C$7),"")</f>
        <v/>
      </c>
      <c r="AC6" s="391"/>
      <c r="AD6" s="391"/>
      <c r="AE6" s="391"/>
      <c r="AF6" s="391"/>
      <c r="AG6" s="392"/>
      <c r="AH6" s="381" t="str">
        <f>IF(AND('Mapa final'!$K$7="Muy Alta",'Mapa final'!$O$7="Catastrófico"),CONCATENATE("R",'Mapa final'!$C$7),"")</f>
        <v/>
      </c>
      <c r="AI6" s="382"/>
      <c r="AJ6" s="382"/>
      <c r="AK6" s="382"/>
      <c r="AL6" s="382"/>
      <c r="AM6" s="383"/>
      <c r="AO6" s="410" t="s">
        <v>75</v>
      </c>
      <c r="AP6" s="410"/>
      <c r="AQ6" s="410"/>
      <c r="AR6" s="410"/>
      <c r="AS6" s="410"/>
      <c r="AT6" s="410"/>
      <c r="AU6" s="380">
        <f>COUNTIF('Mapa final'!Q7:Q563,"Extremo")</f>
        <v>0</v>
      </c>
      <c r="AV6" s="380"/>
      <c r="AW6" s="380"/>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row>
    <row r="7" spans="1:99" ht="15" customHeight="1" thickTop="1" thickBot="1" x14ac:dyDescent="0.3">
      <c r="A7" s="77"/>
      <c r="B7" s="408"/>
      <c r="C7" s="408"/>
      <c r="D7" s="409"/>
      <c r="E7" s="417"/>
      <c r="F7" s="418"/>
      <c r="G7" s="418"/>
      <c r="H7" s="418"/>
      <c r="I7" s="418"/>
      <c r="J7" s="393"/>
      <c r="K7" s="394"/>
      <c r="L7" s="394"/>
      <c r="M7" s="394"/>
      <c r="N7" s="394"/>
      <c r="O7" s="395"/>
      <c r="P7" s="393"/>
      <c r="Q7" s="394"/>
      <c r="R7" s="394"/>
      <c r="S7" s="394"/>
      <c r="T7" s="394"/>
      <c r="U7" s="395"/>
      <c r="V7" s="393"/>
      <c r="W7" s="394"/>
      <c r="X7" s="394"/>
      <c r="Y7" s="394"/>
      <c r="Z7" s="394"/>
      <c r="AA7" s="395"/>
      <c r="AB7" s="393"/>
      <c r="AC7" s="394"/>
      <c r="AD7" s="394"/>
      <c r="AE7" s="394"/>
      <c r="AF7" s="394"/>
      <c r="AG7" s="395"/>
      <c r="AH7" s="384"/>
      <c r="AI7" s="385"/>
      <c r="AJ7" s="385"/>
      <c r="AK7" s="385"/>
      <c r="AL7" s="385"/>
      <c r="AM7" s="386"/>
      <c r="AN7" s="77"/>
      <c r="AO7" s="410"/>
      <c r="AP7" s="410"/>
      <c r="AQ7" s="410"/>
      <c r="AR7" s="410"/>
      <c r="AS7" s="410"/>
      <c r="AT7" s="410"/>
      <c r="AU7" s="380"/>
      <c r="AV7" s="380"/>
      <c r="AW7" s="380"/>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row>
    <row r="8" spans="1:99" ht="15" customHeight="1" thickTop="1" thickBot="1" x14ac:dyDescent="0.3">
      <c r="A8" s="77"/>
      <c r="B8" s="408"/>
      <c r="C8" s="408"/>
      <c r="D8" s="409"/>
      <c r="E8" s="417"/>
      <c r="F8" s="418"/>
      <c r="G8" s="418"/>
      <c r="H8" s="418"/>
      <c r="I8" s="418"/>
      <c r="J8" s="393"/>
      <c r="K8" s="394"/>
      <c r="L8" s="394"/>
      <c r="M8" s="394"/>
      <c r="N8" s="394"/>
      <c r="O8" s="395"/>
      <c r="P8" s="393"/>
      <c r="Q8" s="394"/>
      <c r="R8" s="394"/>
      <c r="S8" s="394"/>
      <c r="T8" s="394"/>
      <c r="U8" s="395"/>
      <c r="V8" s="393"/>
      <c r="W8" s="394"/>
      <c r="X8" s="394"/>
      <c r="Y8" s="394"/>
      <c r="Z8" s="394"/>
      <c r="AA8" s="395"/>
      <c r="AB8" s="393"/>
      <c r="AC8" s="394"/>
      <c r="AD8" s="394"/>
      <c r="AE8" s="394"/>
      <c r="AF8" s="394"/>
      <c r="AG8" s="395"/>
      <c r="AH8" s="384"/>
      <c r="AI8" s="385"/>
      <c r="AJ8" s="385"/>
      <c r="AK8" s="385"/>
      <c r="AL8" s="385"/>
      <c r="AM8" s="386"/>
      <c r="AN8" s="77"/>
      <c r="AO8" s="410"/>
      <c r="AP8" s="410"/>
      <c r="AQ8" s="410"/>
      <c r="AR8" s="410"/>
      <c r="AS8" s="410"/>
      <c r="AT8" s="410"/>
      <c r="AU8" s="380"/>
      <c r="AV8" s="380"/>
      <c r="AW8" s="380"/>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row>
    <row r="9" spans="1:99" ht="15" customHeight="1" thickTop="1" thickBot="1" x14ac:dyDescent="0.3">
      <c r="A9" s="77"/>
      <c r="B9" s="408"/>
      <c r="C9" s="408"/>
      <c r="D9" s="409"/>
      <c r="E9" s="417"/>
      <c r="F9" s="418"/>
      <c r="G9" s="418"/>
      <c r="H9" s="418"/>
      <c r="I9" s="418"/>
      <c r="J9" s="393"/>
      <c r="K9" s="394"/>
      <c r="L9" s="394"/>
      <c r="M9" s="394"/>
      <c r="N9" s="394"/>
      <c r="O9" s="395"/>
      <c r="P9" s="393"/>
      <c r="Q9" s="394"/>
      <c r="R9" s="394"/>
      <c r="S9" s="394"/>
      <c r="T9" s="394"/>
      <c r="U9" s="395"/>
      <c r="V9" s="393"/>
      <c r="W9" s="394"/>
      <c r="X9" s="394"/>
      <c r="Y9" s="394"/>
      <c r="Z9" s="394"/>
      <c r="AA9" s="395"/>
      <c r="AB9" s="393"/>
      <c r="AC9" s="394"/>
      <c r="AD9" s="394"/>
      <c r="AE9" s="394"/>
      <c r="AF9" s="394"/>
      <c r="AG9" s="395"/>
      <c r="AH9" s="384"/>
      <c r="AI9" s="385"/>
      <c r="AJ9" s="385"/>
      <c r="AK9" s="385"/>
      <c r="AL9" s="385"/>
      <c r="AM9" s="386"/>
      <c r="AN9" s="77"/>
      <c r="AO9" s="410"/>
      <c r="AP9" s="410"/>
      <c r="AQ9" s="410"/>
      <c r="AR9" s="410"/>
      <c r="AS9" s="410"/>
      <c r="AT9" s="410"/>
      <c r="AU9" s="380"/>
      <c r="AV9" s="380"/>
      <c r="AW9" s="380"/>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row>
    <row r="10" spans="1:99" ht="15" customHeight="1" thickTop="1" thickBot="1" x14ac:dyDescent="0.3">
      <c r="A10" s="77"/>
      <c r="B10" s="408"/>
      <c r="C10" s="408"/>
      <c r="D10" s="409"/>
      <c r="E10" s="417"/>
      <c r="F10" s="418"/>
      <c r="G10" s="418"/>
      <c r="H10" s="418"/>
      <c r="I10" s="418"/>
      <c r="J10" s="393"/>
      <c r="K10" s="394"/>
      <c r="L10" s="394"/>
      <c r="M10" s="394"/>
      <c r="N10" s="394"/>
      <c r="O10" s="395"/>
      <c r="P10" s="393"/>
      <c r="Q10" s="394"/>
      <c r="R10" s="394"/>
      <c r="S10" s="394"/>
      <c r="T10" s="394"/>
      <c r="U10" s="395"/>
      <c r="V10" s="393"/>
      <c r="W10" s="394"/>
      <c r="X10" s="394"/>
      <c r="Y10" s="394"/>
      <c r="Z10" s="394"/>
      <c r="AA10" s="395"/>
      <c r="AB10" s="393"/>
      <c r="AC10" s="394"/>
      <c r="AD10" s="394"/>
      <c r="AE10" s="394"/>
      <c r="AF10" s="394"/>
      <c r="AG10" s="395"/>
      <c r="AH10" s="384"/>
      <c r="AI10" s="385"/>
      <c r="AJ10" s="385"/>
      <c r="AK10" s="385"/>
      <c r="AL10" s="385"/>
      <c r="AM10" s="386"/>
      <c r="AN10" s="77"/>
      <c r="AO10" s="410"/>
      <c r="AP10" s="410"/>
      <c r="AQ10" s="410"/>
      <c r="AR10" s="410"/>
      <c r="AS10" s="410"/>
      <c r="AT10" s="410"/>
      <c r="AU10" s="380"/>
      <c r="AV10" s="380"/>
      <c r="AW10" s="380"/>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row>
    <row r="11" spans="1:99" ht="15" customHeight="1" thickTop="1" thickBot="1" x14ac:dyDescent="0.3">
      <c r="A11" s="77"/>
      <c r="B11" s="408"/>
      <c r="C11" s="408"/>
      <c r="D11" s="409"/>
      <c r="E11" s="417"/>
      <c r="F11" s="418"/>
      <c r="G11" s="418"/>
      <c r="H11" s="418"/>
      <c r="I11" s="418"/>
      <c r="J11" s="393"/>
      <c r="K11" s="394"/>
      <c r="L11" s="394"/>
      <c r="M11" s="394"/>
      <c r="N11" s="394"/>
      <c r="O11" s="395"/>
      <c r="P11" s="393"/>
      <c r="Q11" s="394"/>
      <c r="R11" s="394"/>
      <c r="S11" s="394"/>
      <c r="T11" s="394"/>
      <c r="U11" s="395"/>
      <c r="V11" s="393"/>
      <c r="W11" s="394"/>
      <c r="X11" s="394"/>
      <c r="Y11" s="394"/>
      <c r="Z11" s="394"/>
      <c r="AA11" s="395"/>
      <c r="AB11" s="393"/>
      <c r="AC11" s="394"/>
      <c r="AD11" s="394"/>
      <c r="AE11" s="394"/>
      <c r="AF11" s="394"/>
      <c r="AG11" s="395"/>
      <c r="AH11" s="384"/>
      <c r="AI11" s="385"/>
      <c r="AJ11" s="385"/>
      <c r="AK11" s="385"/>
      <c r="AL11" s="385"/>
      <c r="AM11" s="386"/>
      <c r="AN11" s="77"/>
      <c r="AO11" s="410"/>
      <c r="AP11" s="410"/>
      <c r="AQ11" s="410"/>
      <c r="AR11" s="410"/>
      <c r="AS11" s="410"/>
      <c r="AT11" s="410"/>
      <c r="AU11" s="380"/>
      <c r="AV11" s="380"/>
      <c r="AW11" s="380"/>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row>
    <row r="12" spans="1:99" ht="15" customHeight="1" thickTop="1" thickBot="1" x14ac:dyDescent="0.3">
      <c r="A12" s="77"/>
      <c r="B12" s="408"/>
      <c r="C12" s="408"/>
      <c r="D12" s="409"/>
      <c r="E12" s="417"/>
      <c r="F12" s="418"/>
      <c r="G12" s="418"/>
      <c r="H12" s="418"/>
      <c r="I12" s="418"/>
      <c r="J12" s="393"/>
      <c r="K12" s="394"/>
      <c r="L12" s="394"/>
      <c r="M12" s="394"/>
      <c r="N12" s="394"/>
      <c r="O12" s="395"/>
      <c r="P12" s="393"/>
      <c r="Q12" s="394"/>
      <c r="R12" s="394"/>
      <c r="S12" s="394"/>
      <c r="T12" s="394"/>
      <c r="U12" s="395"/>
      <c r="V12" s="393"/>
      <c r="W12" s="394"/>
      <c r="X12" s="394"/>
      <c r="Y12" s="394"/>
      <c r="Z12" s="394"/>
      <c r="AA12" s="395"/>
      <c r="AB12" s="393"/>
      <c r="AC12" s="394"/>
      <c r="AD12" s="394"/>
      <c r="AE12" s="394"/>
      <c r="AF12" s="394"/>
      <c r="AG12" s="395"/>
      <c r="AH12" s="384"/>
      <c r="AI12" s="385"/>
      <c r="AJ12" s="385"/>
      <c r="AK12" s="385"/>
      <c r="AL12" s="385"/>
      <c r="AM12" s="386"/>
      <c r="AN12" s="77"/>
      <c r="AO12" s="410"/>
      <c r="AP12" s="410"/>
      <c r="AQ12" s="410"/>
      <c r="AR12" s="410"/>
      <c r="AS12" s="410"/>
      <c r="AT12" s="410"/>
      <c r="AU12" s="380"/>
      <c r="AV12" s="380"/>
      <c r="AW12" s="380"/>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row>
    <row r="13" spans="1:99" ht="15.75" customHeight="1" thickTop="1" thickBot="1" x14ac:dyDescent="0.3">
      <c r="A13" s="77"/>
      <c r="B13" s="408"/>
      <c r="C13" s="408"/>
      <c r="D13" s="409"/>
      <c r="E13" s="420"/>
      <c r="F13" s="421"/>
      <c r="G13" s="421"/>
      <c r="H13" s="421"/>
      <c r="I13" s="421"/>
      <c r="J13" s="396"/>
      <c r="K13" s="397"/>
      <c r="L13" s="397"/>
      <c r="M13" s="397"/>
      <c r="N13" s="397"/>
      <c r="O13" s="398"/>
      <c r="P13" s="396"/>
      <c r="Q13" s="397"/>
      <c r="R13" s="397"/>
      <c r="S13" s="397"/>
      <c r="T13" s="397"/>
      <c r="U13" s="398"/>
      <c r="V13" s="396"/>
      <c r="W13" s="397"/>
      <c r="X13" s="397"/>
      <c r="Y13" s="397"/>
      <c r="Z13" s="397"/>
      <c r="AA13" s="398"/>
      <c r="AB13" s="396"/>
      <c r="AC13" s="397"/>
      <c r="AD13" s="397"/>
      <c r="AE13" s="397"/>
      <c r="AF13" s="397"/>
      <c r="AG13" s="398"/>
      <c r="AH13" s="387"/>
      <c r="AI13" s="388"/>
      <c r="AJ13" s="388"/>
      <c r="AK13" s="388"/>
      <c r="AL13" s="388"/>
      <c r="AM13" s="389"/>
      <c r="AN13" s="77"/>
      <c r="AO13" s="410"/>
      <c r="AP13" s="410"/>
      <c r="AQ13" s="410"/>
      <c r="AR13" s="410"/>
      <c r="AS13" s="410"/>
      <c r="AT13" s="410"/>
      <c r="AU13" s="380"/>
      <c r="AV13" s="380"/>
      <c r="AW13" s="380"/>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row>
    <row r="14" spans="1:99" ht="15" customHeight="1" thickTop="1" thickBot="1" x14ac:dyDescent="0.3">
      <c r="A14" s="77"/>
      <c r="B14" s="408"/>
      <c r="C14" s="408"/>
      <c r="D14" s="409"/>
      <c r="E14" s="414" t="s">
        <v>111</v>
      </c>
      <c r="F14" s="415"/>
      <c r="G14" s="415"/>
      <c r="H14" s="415"/>
      <c r="I14" s="415"/>
      <c r="J14" s="399" t="str">
        <f>IF(AND('Mapa final'!$K$7="Alta",'Mapa final'!$O$7="Leve"),CONCATENATE("R",'Mapa final'!$C$7),"")</f>
        <v/>
      </c>
      <c r="K14" s="400"/>
      <c r="L14" s="400"/>
      <c r="M14" s="400"/>
      <c r="N14" s="400"/>
      <c r="O14" s="401"/>
      <c r="P14" s="399" t="str">
        <f>IF(AND('Mapa final'!$K$7="Alta",'Mapa final'!$O$7="Leve"),CONCATENATE("R",'Mapa final'!$C$7),"")</f>
        <v/>
      </c>
      <c r="Q14" s="400"/>
      <c r="R14" s="400"/>
      <c r="S14" s="400"/>
      <c r="T14" s="400"/>
      <c r="U14" s="401"/>
      <c r="V14" s="390" t="str">
        <f>IF(AND('Mapa final'!$K$7="Muy Alta",'Mapa final'!$O$7="Leve"),CONCATENATE("R",'Mapa final'!$C$7),"")</f>
        <v/>
      </c>
      <c r="W14" s="391"/>
      <c r="X14" s="391"/>
      <c r="Y14" s="391"/>
      <c r="Z14" s="391"/>
      <c r="AA14" s="392"/>
      <c r="AB14" s="390" t="str">
        <f>IF(AND('Mapa final'!$K$7="Muy Alta",'Mapa final'!$O$7="Leve"),CONCATENATE("R",'Mapa final'!$C$7),"")</f>
        <v/>
      </c>
      <c r="AC14" s="391"/>
      <c r="AD14" s="391"/>
      <c r="AE14" s="391"/>
      <c r="AF14" s="391"/>
      <c r="AG14" s="392"/>
      <c r="AH14" s="381" t="str">
        <f>IF(AND('Mapa final'!$K$7="Muy Alta",'Mapa final'!$O$7="Catastrófico"),CONCATENATE("R",'Mapa final'!$C$7),"")</f>
        <v/>
      </c>
      <c r="AI14" s="382"/>
      <c r="AJ14" s="382"/>
      <c r="AK14" s="382"/>
      <c r="AL14" s="382"/>
      <c r="AM14" s="383"/>
      <c r="AN14" s="77"/>
      <c r="AO14" s="411" t="s">
        <v>76</v>
      </c>
      <c r="AP14" s="411"/>
      <c r="AQ14" s="411"/>
      <c r="AR14" s="411"/>
      <c r="AS14" s="411"/>
      <c r="AT14" s="411"/>
      <c r="AU14" s="380">
        <f>COUNTIF('Mapa final'!Q7:Q563,"Alto")</f>
        <v>5</v>
      </c>
      <c r="AV14" s="380"/>
      <c r="AW14" s="380"/>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row>
    <row r="15" spans="1:99" ht="15" customHeight="1" thickTop="1" thickBot="1" x14ac:dyDescent="0.3">
      <c r="A15" s="77"/>
      <c r="B15" s="408"/>
      <c r="C15" s="408"/>
      <c r="D15" s="409"/>
      <c r="E15" s="417"/>
      <c r="F15" s="418"/>
      <c r="G15" s="418"/>
      <c r="H15" s="418"/>
      <c r="I15" s="418"/>
      <c r="J15" s="402"/>
      <c r="K15" s="403"/>
      <c r="L15" s="403"/>
      <c r="M15" s="403"/>
      <c r="N15" s="403"/>
      <c r="O15" s="404"/>
      <c r="P15" s="402"/>
      <c r="Q15" s="403"/>
      <c r="R15" s="403"/>
      <c r="S15" s="403"/>
      <c r="T15" s="403"/>
      <c r="U15" s="404"/>
      <c r="V15" s="393"/>
      <c r="W15" s="394"/>
      <c r="X15" s="394"/>
      <c r="Y15" s="394"/>
      <c r="Z15" s="394"/>
      <c r="AA15" s="395"/>
      <c r="AB15" s="393"/>
      <c r="AC15" s="394"/>
      <c r="AD15" s="394"/>
      <c r="AE15" s="394"/>
      <c r="AF15" s="394"/>
      <c r="AG15" s="395"/>
      <c r="AH15" s="384"/>
      <c r="AI15" s="385"/>
      <c r="AJ15" s="385"/>
      <c r="AK15" s="385"/>
      <c r="AL15" s="385"/>
      <c r="AM15" s="386"/>
      <c r="AN15" s="77"/>
      <c r="AO15" s="411"/>
      <c r="AP15" s="411"/>
      <c r="AQ15" s="411"/>
      <c r="AR15" s="411"/>
      <c r="AS15" s="411"/>
      <c r="AT15" s="411"/>
      <c r="AU15" s="380"/>
      <c r="AV15" s="380"/>
      <c r="AW15" s="380"/>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row>
    <row r="16" spans="1:99" ht="15" customHeight="1" thickTop="1" thickBot="1" x14ac:dyDescent="0.3">
      <c r="A16" s="77"/>
      <c r="B16" s="408"/>
      <c r="C16" s="408"/>
      <c r="D16" s="409"/>
      <c r="E16" s="417"/>
      <c r="F16" s="418"/>
      <c r="G16" s="418"/>
      <c r="H16" s="418"/>
      <c r="I16" s="418"/>
      <c r="J16" s="402"/>
      <c r="K16" s="403"/>
      <c r="L16" s="403"/>
      <c r="M16" s="403"/>
      <c r="N16" s="403"/>
      <c r="O16" s="404"/>
      <c r="P16" s="402"/>
      <c r="Q16" s="403"/>
      <c r="R16" s="403"/>
      <c r="S16" s="403"/>
      <c r="T16" s="403"/>
      <c r="U16" s="404"/>
      <c r="V16" s="393"/>
      <c r="W16" s="394"/>
      <c r="X16" s="394"/>
      <c r="Y16" s="394"/>
      <c r="Z16" s="394"/>
      <c r="AA16" s="395"/>
      <c r="AB16" s="393"/>
      <c r="AC16" s="394"/>
      <c r="AD16" s="394"/>
      <c r="AE16" s="394"/>
      <c r="AF16" s="394"/>
      <c r="AG16" s="395"/>
      <c r="AH16" s="384"/>
      <c r="AI16" s="385"/>
      <c r="AJ16" s="385"/>
      <c r="AK16" s="385"/>
      <c r="AL16" s="385"/>
      <c r="AM16" s="386"/>
      <c r="AN16" s="77"/>
      <c r="AO16" s="411"/>
      <c r="AP16" s="411"/>
      <c r="AQ16" s="411"/>
      <c r="AR16" s="411"/>
      <c r="AS16" s="411"/>
      <c r="AT16" s="411"/>
      <c r="AU16" s="380"/>
      <c r="AV16" s="380"/>
      <c r="AW16" s="380"/>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row>
    <row r="17" spans="1:80" ht="15" customHeight="1" thickTop="1" thickBot="1" x14ac:dyDescent="0.3">
      <c r="A17" s="77"/>
      <c r="B17" s="408"/>
      <c r="C17" s="408"/>
      <c r="D17" s="409"/>
      <c r="E17" s="417"/>
      <c r="F17" s="418"/>
      <c r="G17" s="418"/>
      <c r="H17" s="418"/>
      <c r="I17" s="418"/>
      <c r="J17" s="402"/>
      <c r="K17" s="403"/>
      <c r="L17" s="403"/>
      <c r="M17" s="403"/>
      <c r="N17" s="403"/>
      <c r="O17" s="404"/>
      <c r="P17" s="402"/>
      <c r="Q17" s="403"/>
      <c r="R17" s="403"/>
      <c r="S17" s="403"/>
      <c r="T17" s="403"/>
      <c r="U17" s="404"/>
      <c r="V17" s="393"/>
      <c r="W17" s="394"/>
      <c r="X17" s="394"/>
      <c r="Y17" s="394"/>
      <c r="Z17" s="394"/>
      <c r="AA17" s="395"/>
      <c r="AB17" s="393"/>
      <c r="AC17" s="394"/>
      <c r="AD17" s="394"/>
      <c r="AE17" s="394"/>
      <c r="AF17" s="394"/>
      <c r="AG17" s="395"/>
      <c r="AH17" s="384"/>
      <c r="AI17" s="385"/>
      <c r="AJ17" s="385"/>
      <c r="AK17" s="385"/>
      <c r="AL17" s="385"/>
      <c r="AM17" s="386"/>
      <c r="AN17" s="77"/>
      <c r="AO17" s="411"/>
      <c r="AP17" s="411"/>
      <c r="AQ17" s="411"/>
      <c r="AR17" s="411"/>
      <c r="AS17" s="411"/>
      <c r="AT17" s="411"/>
      <c r="AU17" s="380"/>
      <c r="AV17" s="380"/>
      <c r="AW17" s="380"/>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row>
    <row r="18" spans="1:80" ht="15" customHeight="1" thickTop="1" thickBot="1" x14ac:dyDescent="0.3">
      <c r="A18" s="77"/>
      <c r="B18" s="408"/>
      <c r="C18" s="408"/>
      <c r="D18" s="409"/>
      <c r="E18" s="417"/>
      <c r="F18" s="418"/>
      <c r="G18" s="418"/>
      <c r="H18" s="418"/>
      <c r="I18" s="418"/>
      <c r="J18" s="402"/>
      <c r="K18" s="403"/>
      <c r="L18" s="403"/>
      <c r="M18" s="403"/>
      <c r="N18" s="403"/>
      <c r="O18" s="404"/>
      <c r="P18" s="402"/>
      <c r="Q18" s="403"/>
      <c r="R18" s="403"/>
      <c r="S18" s="403"/>
      <c r="T18" s="403"/>
      <c r="U18" s="404"/>
      <c r="V18" s="393"/>
      <c r="W18" s="394"/>
      <c r="X18" s="394"/>
      <c r="Y18" s="394"/>
      <c r="Z18" s="394"/>
      <c r="AA18" s="395"/>
      <c r="AB18" s="393"/>
      <c r="AC18" s="394"/>
      <c r="AD18" s="394"/>
      <c r="AE18" s="394"/>
      <c r="AF18" s="394"/>
      <c r="AG18" s="395"/>
      <c r="AH18" s="384"/>
      <c r="AI18" s="385"/>
      <c r="AJ18" s="385"/>
      <c r="AK18" s="385"/>
      <c r="AL18" s="385"/>
      <c r="AM18" s="386"/>
      <c r="AN18" s="77"/>
      <c r="AO18" s="411"/>
      <c r="AP18" s="411"/>
      <c r="AQ18" s="411"/>
      <c r="AR18" s="411"/>
      <c r="AS18" s="411"/>
      <c r="AT18" s="411"/>
      <c r="AU18" s="380"/>
      <c r="AV18" s="380"/>
      <c r="AW18" s="380"/>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row>
    <row r="19" spans="1:80" ht="15" customHeight="1" thickTop="1" thickBot="1" x14ac:dyDescent="0.3">
      <c r="A19" s="77"/>
      <c r="B19" s="408"/>
      <c r="C19" s="408"/>
      <c r="D19" s="409"/>
      <c r="E19" s="417"/>
      <c r="F19" s="418"/>
      <c r="G19" s="418"/>
      <c r="H19" s="418"/>
      <c r="I19" s="418"/>
      <c r="J19" s="402"/>
      <c r="K19" s="403"/>
      <c r="L19" s="403"/>
      <c r="M19" s="403"/>
      <c r="N19" s="403"/>
      <c r="O19" s="404"/>
      <c r="P19" s="402"/>
      <c r="Q19" s="403"/>
      <c r="R19" s="403"/>
      <c r="S19" s="403"/>
      <c r="T19" s="403"/>
      <c r="U19" s="404"/>
      <c r="V19" s="393"/>
      <c r="W19" s="394"/>
      <c r="X19" s="394"/>
      <c r="Y19" s="394"/>
      <c r="Z19" s="394"/>
      <c r="AA19" s="395"/>
      <c r="AB19" s="393"/>
      <c r="AC19" s="394"/>
      <c r="AD19" s="394"/>
      <c r="AE19" s="394"/>
      <c r="AF19" s="394"/>
      <c r="AG19" s="395"/>
      <c r="AH19" s="384"/>
      <c r="AI19" s="385"/>
      <c r="AJ19" s="385"/>
      <c r="AK19" s="385"/>
      <c r="AL19" s="385"/>
      <c r="AM19" s="386"/>
      <c r="AN19" s="77"/>
      <c r="AO19" s="411"/>
      <c r="AP19" s="411"/>
      <c r="AQ19" s="411"/>
      <c r="AR19" s="411"/>
      <c r="AS19" s="411"/>
      <c r="AT19" s="411"/>
      <c r="AU19" s="380"/>
      <c r="AV19" s="380"/>
      <c r="AW19" s="380"/>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row>
    <row r="20" spans="1:80" ht="15" customHeight="1" thickTop="1" thickBot="1" x14ac:dyDescent="0.3">
      <c r="A20" s="77"/>
      <c r="B20" s="408"/>
      <c r="C20" s="408"/>
      <c r="D20" s="409"/>
      <c r="E20" s="417"/>
      <c r="F20" s="418"/>
      <c r="G20" s="418"/>
      <c r="H20" s="418"/>
      <c r="I20" s="418"/>
      <c r="J20" s="402"/>
      <c r="K20" s="403"/>
      <c r="L20" s="403"/>
      <c r="M20" s="403"/>
      <c r="N20" s="403"/>
      <c r="O20" s="404"/>
      <c r="P20" s="402"/>
      <c r="Q20" s="403"/>
      <c r="R20" s="403"/>
      <c r="S20" s="403"/>
      <c r="T20" s="403"/>
      <c r="U20" s="404"/>
      <c r="V20" s="393"/>
      <c r="W20" s="394"/>
      <c r="X20" s="394"/>
      <c r="Y20" s="394"/>
      <c r="Z20" s="394"/>
      <c r="AA20" s="395"/>
      <c r="AB20" s="393"/>
      <c r="AC20" s="394"/>
      <c r="AD20" s="394"/>
      <c r="AE20" s="394"/>
      <c r="AF20" s="394"/>
      <c r="AG20" s="395"/>
      <c r="AH20" s="384"/>
      <c r="AI20" s="385"/>
      <c r="AJ20" s="385"/>
      <c r="AK20" s="385"/>
      <c r="AL20" s="385"/>
      <c r="AM20" s="386"/>
      <c r="AN20" s="77"/>
      <c r="AO20" s="411"/>
      <c r="AP20" s="411"/>
      <c r="AQ20" s="411"/>
      <c r="AR20" s="411"/>
      <c r="AS20" s="411"/>
      <c r="AT20" s="411"/>
      <c r="AU20" s="380"/>
      <c r="AV20" s="380"/>
      <c r="AW20" s="380"/>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row>
    <row r="21" spans="1:80" ht="15.75" customHeight="1" thickTop="1" thickBot="1" x14ac:dyDescent="0.3">
      <c r="A21" s="77"/>
      <c r="B21" s="408"/>
      <c r="C21" s="408"/>
      <c r="D21" s="409"/>
      <c r="E21" s="420"/>
      <c r="F21" s="421"/>
      <c r="G21" s="421"/>
      <c r="H21" s="421"/>
      <c r="I21" s="421"/>
      <c r="J21" s="405"/>
      <c r="K21" s="406"/>
      <c r="L21" s="406"/>
      <c r="M21" s="406"/>
      <c r="N21" s="406"/>
      <c r="O21" s="407"/>
      <c r="P21" s="405"/>
      <c r="Q21" s="406"/>
      <c r="R21" s="406"/>
      <c r="S21" s="406"/>
      <c r="T21" s="406"/>
      <c r="U21" s="407"/>
      <c r="V21" s="396"/>
      <c r="W21" s="397"/>
      <c r="X21" s="397"/>
      <c r="Y21" s="397"/>
      <c r="Z21" s="397"/>
      <c r="AA21" s="398"/>
      <c r="AB21" s="396"/>
      <c r="AC21" s="397"/>
      <c r="AD21" s="397"/>
      <c r="AE21" s="397"/>
      <c r="AF21" s="397"/>
      <c r="AG21" s="398"/>
      <c r="AH21" s="387"/>
      <c r="AI21" s="388"/>
      <c r="AJ21" s="388"/>
      <c r="AK21" s="388"/>
      <c r="AL21" s="388"/>
      <c r="AM21" s="389"/>
      <c r="AN21" s="77"/>
      <c r="AO21" s="411"/>
      <c r="AP21" s="411"/>
      <c r="AQ21" s="411"/>
      <c r="AR21" s="411"/>
      <c r="AS21" s="411"/>
      <c r="AT21" s="411"/>
      <c r="AU21" s="380"/>
      <c r="AV21" s="380"/>
      <c r="AW21" s="380"/>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row>
    <row r="22" spans="1:80" ht="15.6" customHeight="1" thickTop="1" thickBot="1" x14ac:dyDescent="0.3">
      <c r="A22" s="77"/>
      <c r="B22" s="408"/>
      <c r="C22" s="408"/>
      <c r="D22" s="409"/>
      <c r="E22" s="414" t="s">
        <v>113</v>
      </c>
      <c r="F22" s="415"/>
      <c r="G22" s="415"/>
      <c r="H22" s="415"/>
      <c r="I22" s="416"/>
      <c r="J22" s="399" t="str">
        <f>IF(AND('Mapa final'!$K$7="Alta",'Mapa final'!$O$7="Leve"),CONCATENATE("R",'Mapa final'!$C$7),"")</f>
        <v/>
      </c>
      <c r="K22" s="400"/>
      <c r="L22" s="400"/>
      <c r="M22" s="400"/>
      <c r="N22" s="400"/>
      <c r="O22" s="401"/>
      <c r="P22" s="399" t="str">
        <f>IF(AND('Mapa final'!$K$7="Alta",'Mapa final'!$O$7="Leve"),CONCATENATE("R",'Mapa final'!$C$7),"")</f>
        <v/>
      </c>
      <c r="Q22" s="400"/>
      <c r="R22" s="400"/>
      <c r="S22" s="400"/>
      <c r="T22" s="400"/>
      <c r="U22" s="401"/>
      <c r="V22" s="399" t="str">
        <f>IF(AND('Mapa final'!$K$7="Alta",'Mapa final'!$O$7="Leve"),CONCATENATE("R",'Mapa final'!$C$7),"")</f>
        <v/>
      </c>
      <c r="W22" s="400"/>
      <c r="X22" s="400"/>
      <c r="Y22" s="400"/>
      <c r="Z22" s="400"/>
      <c r="AA22" s="401"/>
      <c r="AB22" s="390" t="str">
        <f>IF(AND('Mapa final'!$K$7="Muy Alta",'Mapa final'!$O$7="Leve"),CONCATENATE("R",'Mapa final'!$C$7),"")</f>
        <v/>
      </c>
      <c r="AC22" s="391"/>
      <c r="AD22" s="391"/>
      <c r="AE22" s="391"/>
      <c r="AF22" s="391"/>
      <c r="AG22" s="392"/>
      <c r="AH22" s="381" t="str">
        <f>IF(AND('Mapa final'!$K$7="Muy Alta",'Mapa final'!$O$7="Catastrófico"),CONCATENATE("R",'Mapa final'!$C$7),"")</f>
        <v/>
      </c>
      <c r="AI22" s="382"/>
      <c r="AJ22" s="382"/>
      <c r="AK22" s="382"/>
      <c r="AL22" s="382"/>
      <c r="AM22" s="383"/>
      <c r="AN22" s="77"/>
      <c r="AO22" s="412" t="s">
        <v>77</v>
      </c>
      <c r="AP22" s="412"/>
      <c r="AQ22" s="412"/>
      <c r="AR22" s="412"/>
      <c r="AS22" s="412"/>
      <c r="AT22" s="412"/>
      <c r="AU22" s="380">
        <f>COUNTIF('Mapa final'!Q7:Q563,"Moderado")</f>
        <v>0</v>
      </c>
      <c r="AV22" s="380"/>
      <c r="AW22" s="380"/>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row>
    <row r="23" spans="1:80" ht="15.6" customHeight="1" thickTop="1" thickBot="1" x14ac:dyDescent="0.3">
      <c r="A23" s="77"/>
      <c r="B23" s="408"/>
      <c r="C23" s="408"/>
      <c r="D23" s="409"/>
      <c r="E23" s="417"/>
      <c r="F23" s="418"/>
      <c r="G23" s="418"/>
      <c r="H23" s="418"/>
      <c r="I23" s="419"/>
      <c r="J23" s="402"/>
      <c r="K23" s="403"/>
      <c r="L23" s="403"/>
      <c r="M23" s="403"/>
      <c r="N23" s="403"/>
      <c r="O23" s="404"/>
      <c r="P23" s="402"/>
      <c r="Q23" s="403"/>
      <c r="R23" s="403"/>
      <c r="S23" s="403"/>
      <c r="T23" s="403"/>
      <c r="U23" s="404"/>
      <c r="V23" s="402"/>
      <c r="W23" s="403"/>
      <c r="X23" s="403"/>
      <c r="Y23" s="403"/>
      <c r="Z23" s="403"/>
      <c r="AA23" s="404"/>
      <c r="AB23" s="393"/>
      <c r="AC23" s="394"/>
      <c r="AD23" s="394"/>
      <c r="AE23" s="394"/>
      <c r="AF23" s="394"/>
      <c r="AG23" s="395"/>
      <c r="AH23" s="384"/>
      <c r="AI23" s="385"/>
      <c r="AJ23" s="385"/>
      <c r="AK23" s="385"/>
      <c r="AL23" s="385"/>
      <c r="AM23" s="386"/>
      <c r="AN23" s="77"/>
      <c r="AO23" s="412"/>
      <c r="AP23" s="412"/>
      <c r="AQ23" s="412"/>
      <c r="AR23" s="412"/>
      <c r="AS23" s="412"/>
      <c r="AT23" s="412"/>
      <c r="AU23" s="380"/>
      <c r="AV23" s="380"/>
      <c r="AW23" s="380"/>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row>
    <row r="24" spans="1:80" ht="15.6" customHeight="1" thickTop="1" thickBot="1" x14ac:dyDescent="0.3">
      <c r="A24" s="77"/>
      <c r="B24" s="408"/>
      <c r="C24" s="408"/>
      <c r="D24" s="409"/>
      <c r="E24" s="417"/>
      <c r="F24" s="418"/>
      <c r="G24" s="418"/>
      <c r="H24" s="418"/>
      <c r="I24" s="419"/>
      <c r="J24" s="402"/>
      <c r="K24" s="403"/>
      <c r="L24" s="403"/>
      <c r="M24" s="403"/>
      <c r="N24" s="403"/>
      <c r="O24" s="404"/>
      <c r="P24" s="402"/>
      <c r="Q24" s="403"/>
      <c r="R24" s="403"/>
      <c r="S24" s="403"/>
      <c r="T24" s="403"/>
      <c r="U24" s="404"/>
      <c r="V24" s="402"/>
      <c r="W24" s="403"/>
      <c r="X24" s="403"/>
      <c r="Y24" s="403"/>
      <c r="Z24" s="403"/>
      <c r="AA24" s="404"/>
      <c r="AB24" s="393"/>
      <c r="AC24" s="394"/>
      <c r="AD24" s="394"/>
      <c r="AE24" s="394"/>
      <c r="AF24" s="394"/>
      <c r="AG24" s="395"/>
      <c r="AH24" s="384"/>
      <c r="AI24" s="385"/>
      <c r="AJ24" s="385"/>
      <c r="AK24" s="385"/>
      <c r="AL24" s="385"/>
      <c r="AM24" s="386"/>
      <c r="AN24" s="77"/>
      <c r="AO24" s="412"/>
      <c r="AP24" s="412"/>
      <c r="AQ24" s="412"/>
      <c r="AR24" s="412"/>
      <c r="AS24" s="412"/>
      <c r="AT24" s="412"/>
      <c r="AU24" s="380"/>
      <c r="AV24" s="380"/>
      <c r="AW24" s="380"/>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row>
    <row r="25" spans="1:80" ht="15.6" customHeight="1" thickTop="1" thickBot="1" x14ac:dyDescent="0.3">
      <c r="A25" s="77"/>
      <c r="B25" s="408"/>
      <c r="C25" s="408"/>
      <c r="D25" s="409"/>
      <c r="E25" s="417"/>
      <c r="F25" s="418"/>
      <c r="G25" s="418"/>
      <c r="H25" s="418"/>
      <c r="I25" s="419"/>
      <c r="J25" s="402"/>
      <c r="K25" s="403"/>
      <c r="L25" s="403"/>
      <c r="M25" s="403"/>
      <c r="N25" s="403"/>
      <c r="O25" s="404"/>
      <c r="P25" s="402"/>
      <c r="Q25" s="403"/>
      <c r="R25" s="403"/>
      <c r="S25" s="403"/>
      <c r="T25" s="403"/>
      <c r="U25" s="404"/>
      <c r="V25" s="402"/>
      <c r="W25" s="403"/>
      <c r="X25" s="403"/>
      <c r="Y25" s="403"/>
      <c r="Z25" s="403"/>
      <c r="AA25" s="404"/>
      <c r="AB25" s="393"/>
      <c r="AC25" s="394"/>
      <c r="AD25" s="394"/>
      <c r="AE25" s="394"/>
      <c r="AF25" s="394"/>
      <c r="AG25" s="395"/>
      <c r="AH25" s="384"/>
      <c r="AI25" s="385"/>
      <c r="AJ25" s="385"/>
      <c r="AK25" s="385"/>
      <c r="AL25" s="385"/>
      <c r="AM25" s="386"/>
      <c r="AN25" s="77"/>
      <c r="AO25" s="412"/>
      <c r="AP25" s="412"/>
      <c r="AQ25" s="412"/>
      <c r="AR25" s="412"/>
      <c r="AS25" s="412"/>
      <c r="AT25" s="412"/>
      <c r="AU25" s="380"/>
      <c r="AV25" s="380"/>
      <c r="AW25" s="380"/>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row>
    <row r="26" spans="1:80" ht="15.6" customHeight="1" thickTop="1" thickBot="1" x14ac:dyDescent="0.3">
      <c r="A26" s="77"/>
      <c r="B26" s="408"/>
      <c r="C26" s="408"/>
      <c r="D26" s="409"/>
      <c r="E26" s="417"/>
      <c r="F26" s="418"/>
      <c r="G26" s="418"/>
      <c r="H26" s="418"/>
      <c r="I26" s="419"/>
      <c r="J26" s="402"/>
      <c r="K26" s="403"/>
      <c r="L26" s="403"/>
      <c r="M26" s="403"/>
      <c r="N26" s="403"/>
      <c r="O26" s="404"/>
      <c r="P26" s="402"/>
      <c r="Q26" s="403"/>
      <c r="R26" s="403"/>
      <c r="S26" s="403"/>
      <c r="T26" s="403"/>
      <c r="U26" s="404"/>
      <c r="V26" s="402"/>
      <c r="W26" s="403"/>
      <c r="X26" s="403"/>
      <c r="Y26" s="403"/>
      <c r="Z26" s="403"/>
      <c r="AA26" s="404"/>
      <c r="AB26" s="393"/>
      <c r="AC26" s="394"/>
      <c r="AD26" s="394"/>
      <c r="AE26" s="394"/>
      <c r="AF26" s="394"/>
      <c r="AG26" s="395"/>
      <c r="AH26" s="384"/>
      <c r="AI26" s="385"/>
      <c r="AJ26" s="385"/>
      <c r="AK26" s="385"/>
      <c r="AL26" s="385"/>
      <c r="AM26" s="386"/>
      <c r="AN26" s="77"/>
      <c r="AO26" s="412"/>
      <c r="AP26" s="412"/>
      <c r="AQ26" s="412"/>
      <c r="AR26" s="412"/>
      <c r="AS26" s="412"/>
      <c r="AT26" s="412"/>
      <c r="AU26" s="380"/>
      <c r="AV26" s="380"/>
      <c r="AW26" s="380"/>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row>
    <row r="27" spans="1:80" ht="15.6" customHeight="1" thickTop="1" thickBot="1" x14ac:dyDescent="0.3">
      <c r="A27" s="77"/>
      <c r="B27" s="408"/>
      <c r="C27" s="408"/>
      <c r="D27" s="409"/>
      <c r="E27" s="417"/>
      <c r="F27" s="418"/>
      <c r="G27" s="418"/>
      <c r="H27" s="418"/>
      <c r="I27" s="419"/>
      <c r="J27" s="402"/>
      <c r="K27" s="403"/>
      <c r="L27" s="403"/>
      <c r="M27" s="403"/>
      <c r="N27" s="403"/>
      <c r="O27" s="404"/>
      <c r="P27" s="402"/>
      <c r="Q27" s="403"/>
      <c r="R27" s="403"/>
      <c r="S27" s="403"/>
      <c r="T27" s="403"/>
      <c r="U27" s="404"/>
      <c r="V27" s="402"/>
      <c r="W27" s="403"/>
      <c r="X27" s="403"/>
      <c r="Y27" s="403"/>
      <c r="Z27" s="403"/>
      <c r="AA27" s="404"/>
      <c r="AB27" s="393"/>
      <c r="AC27" s="394"/>
      <c r="AD27" s="394"/>
      <c r="AE27" s="394"/>
      <c r="AF27" s="394"/>
      <c r="AG27" s="395"/>
      <c r="AH27" s="384"/>
      <c r="AI27" s="385"/>
      <c r="AJ27" s="385"/>
      <c r="AK27" s="385"/>
      <c r="AL27" s="385"/>
      <c r="AM27" s="386"/>
      <c r="AN27" s="77"/>
      <c r="AO27" s="412"/>
      <c r="AP27" s="412"/>
      <c r="AQ27" s="412"/>
      <c r="AR27" s="412"/>
      <c r="AS27" s="412"/>
      <c r="AT27" s="412"/>
      <c r="AU27" s="380"/>
      <c r="AV27" s="380"/>
      <c r="AW27" s="380"/>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row>
    <row r="28" spans="1:80" ht="15.6" customHeight="1" thickTop="1" thickBot="1" x14ac:dyDescent="0.3">
      <c r="A28" s="77"/>
      <c r="B28" s="408"/>
      <c r="C28" s="408"/>
      <c r="D28" s="409"/>
      <c r="E28" s="417"/>
      <c r="F28" s="418"/>
      <c r="G28" s="418"/>
      <c r="H28" s="418"/>
      <c r="I28" s="419"/>
      <c r="J28" s="402"/>
      <c r="K28" s="403"/>
      <c r="L28" s="403"/>
      <c r="M28" s="403"/>
      <c r="N28" s="403"/>
      <c r="O28" s="404"/>
      <c r="P28" s="402"/>
      <c r="Q28" s="403"/>
      <c r="R28" s="403"/>
      <c r="S28" s="403"/>
      <c r="T28" s="403"/>
      <c r="U28" s="404"/>
      <c r="V28" s="402"/>
      <c r="W28" s="403"/>
      <c r="X28" s="403"/>
      <c r="Y28" s="403"/>
      <c r="Z28" s="403"/>
      <c r="AA28" s="404"/>
      <c r="AB28" s="393"/>
      <c r="AC28" s="394"/>
      <c r="AD28" s="394"/>
      <c r="AE28" s="394"/>
      <c r="AF28" s="394"/>
      <c r="AG28" s="395"/>
      <c r="AH28" s="384"/>
      <c r="AI28" s="385"/>
      <c r="AJ28" s="385"/>
      <c r="AK28" s="385"/>
      <c r="AL28" s="385"/>
      <c r="AM28" s="386"/>
      <c r="AN28" s="77"/>
      <c r="AO28" s="412"/>
      <c r="AP28" s="412"/>
      <c r="AQ28" s="412"/>
      <c r="AR28" s="412"/>
      <c r="AS28" s="412"/>
      <c r="AT28" s="412"/>
      <c r="AU28" s="380"/>
      <c r="AV28" s="380"/>
      <c r="AW28" s="380"/>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row>
    <row r="29" spans="1:80" ht="15.6" customHeight="1" thickTop="1" thickBot="1" x14ac:dyDescent="0.3">
      <c r="A29" s="77"/>
      <c r="B29" s="408"/>
      <c r="C29" s="408"/>
      <c r="D29" s="409"/>
      <c r="E29" s="420"/>
      <c r="F29" s="421"/>
      <c r="G29" s="421"/>
      <c r="H29" s="421"/>
      <c r="I29" s="422"/>
      <c r="J29" s="405"/>
      <c r="K29" s="406"/>
      <c r="L29" s="406"/>
      <c r="M29" s="406"/>
      <c r="N29" s="406"/>
      <c r="O29" s="407"/>
      <c r="P29" s="405"/>
      <c r="Q29" s="406"/>
      <c r="R29" s="406"/>
      <c r="S29" s="406"/>
      <c r="T29" s="406"/>
      <c r="U29" s="407"/>
      <c r="V29" s="405"/>
      <c r="W29" s="406"/>
      <c r="X29" s="406"/>
      <c r="Y29" s="406"/>
      <c r="Z29" s="406"/>
      <c r="AA29" s="407"/>
      <c r="AB29" s="396"/>
      <c r="AC29" s="397"/>
      <c r="AD29" s="397"/>
      <c r="AE29" s="397"/>
      <c r="AF29" s="397"/>
      <c r="AG29" s="398"/>
      <c r="AH29" s="387"/>
      <c r="AI29" s="388"/>
      <c r="AJ29" s="388"/>
      <c r="AK29" s="388"/>
      <c r="AL29" s="388"/>
      <c r="AM29" s="389"/>
      <c r="AN29" s="77"/>
      <c r="AO29" s="412"/>
      <c r="AP29" s="412"/>
      <c r="AQ29" s="412"/>
      <c r="AR29" s="412"/>
      <c r="AS29" s="412"/>
      <c r="AT29" s="412"/>
      <c r="AU29" s="380"/>
      <c r="AV29" s="380"/>
      <c r="AW29" s="380"/>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row>
    <row r="30" spans="1:80" ht="15.6" customHeight="1" thickTop="1" thickBot="1" x14ac:dyDescent="0.3">
      <c r="A30" s="77"/>
      <c r="B30" s="408"/>
      <c r="C30" s="408"/>
      <c r="D30" s="409"/>
      <c r="E30" s="414" t="s">
        <v>110</v>
      </c>
      <c r="F30" s="415"/>
      <c r="G30" s="415"/>
      <c r="H30" s="415"/>
      <c r="I30" s="415"/>
      <c r="J30" s="371" t="str">
        <f>IF(AND('Mapa final'!$K$7="Baja",'Mapa final'!$O$7="Leve"),CONCATENATE("R",'Mapa final'!$C$7),"")</f>
        <v/>
      </c>
      <c r="K30" s="372"/>
      <c r="L30" s="372"/>
      <c r="M30" s="372"/>
      <c r="N30" s="372"/>
      <c r="O30" s="373"/>
      <c r="P30" s="399" t="str">
        <f>IF(AND('Mapa final'!$K$7="Alta",'Mapa final'!$O$7="Leve"),CONCATENATE("R",'Mapa final'!$C$7),"")</f>
        <v/>
      </c>
      <c r="Q30" s="400"/>
      <c r="R30" s="400"/>
      <c r="S30" s="400"/>
      <c r="T30" s="400"/>
      <c r="U30" s="401"/>
      <c r="V30" s="399" t="str">
        <f>IF(AND('Mapa final'!$K$7="Alta",'Mapa final'!$O$7="Leve"),CONCATENATE("R",'Mapa final'!$C$7),"")</f>
        <v/>
      </c>
      <c r="W30" s="400"/>
      <c r="X30" s="400"/>
      <c r="Y30" s="400"/>
      <c r="Z30" s="400"/>
      <c r="AA30" s="401"/>
      <c r="AB30" s="390" t="str">
        <f>IF(AND('Mapa final'!$K$7="Muy Alta",'Mapa final'!$O$7="Leve"),CONCATENATE("R",'Mapa final'!$C$7),"")</f>
        <v/>
      </c>
      <c r="AC30" s="391"/>
      <c r="AD30" s="391"/>
      <c r="AE30" s="391"/>
      <c r="AF30" s="391"/>
      <c r="AG30" s="392"/>
      <c r="AH30" s="381" t="str">
        <f>IF(AND('Mapa final'!$K$7="Muy Alta",'Mapa final'!$O$7="Catastrófico"),CONCATENATE("R",'Mapa final'!$C$7),"")</f>
        <v/>
      </c>
      <c r="AI30" s="382"/>
      <c r="AJ30" s="382"/>
      <c r="AK30" s="382"/>
      <c r="AL30" s="382"/>
      <c r="AM30" s="383"/>
      <c r="AN30" s="77"/>
      <c r="AO30" s="413" t="s">
        <v>78</v>
      </c>
      <c r="AP30" s="413"/>
      <c r="AQ30" s="413"/>
      <c r="AR30" s="413"/>
      <c r="AS30" s="413"/>
      <c r="AT30" s="413"/>
      <c r="AU30" s="380">
        <f>COUNTIF('Mapa final'!Q7:Q563,"Bajo")</f>
        <v>0</v>
      </c>
      <c r="AV30" s="380"/>
      <c r="AW30" s="380"/>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row>
    <row r="31" spans="1:80" ht="15.6" customHeight="1" thickTop="1" thickBot="1" x14ac:dyDescent="0.3">
      <c r="A31" s="77"/>
      <c r="B31" s="408"/>
      <c r="C31" s="408"/>
      <c r="D31" s="409"/>
      <c r="E31" s="417"/>
      <c r="F31" s="418"/>
      <c r="G31" s="418"/>
      <c r="H31" s="418"/>
      <c r="I31" s="418"/>
      <c r="J31" s="374"/>
      <c r="K31" s="375"/>
      <c r="L31" s="375"/>
      <c r="M31" s="375"/>
      <c r="N31" s="375"/>
      <c r="O31" s="376"/>
      <c r="P31" s="402"/>
      <c r="Q31" s="403"/>
      <c r="R31" s="403"/>
      <c r="S31" s="403"/>
      <c r="T31" s="403"/>
      <c r="U31" s="404"/>
      <c r="V31" s="402"/>
      <c r="W31" s="403"/>
      <c r="X31" s="403"/>
      <c r="Y31" s="403"/>
      <c r="Z31" s="403"/>
      <c r="AA31" s="404"/>
      <c r="AB31" s="393"/>
      <c r="AC31" s="394"/>
      <c r="AD31" s="394"/>
      <c r="AE31" s="394"/>
      <c r="AF31" s="394"/>
      <c r="AG31" s="395"/>
      <c r="AH31" s="384"/>
      <c r="AI31" s="385"/>
      <c r="AJ31" s="385"/>
      <c r="AK31" s="385"/>
      <c r="AL31" s="385"/>
      <c r="AM31" s="386"/>
      <c r="AN31" s="77"/>
      <c r="AO31" s="413"/>
      <c r="AP31" s="413"/>
      <c r="AQ31" s="413"/>
      <c r="AR31" s="413"/>
      <c r="AS31" s="413"/>
      <c r="AT31" s="413"/>
      <c r="AU31" s="380"/>
      <c r="AV31" s="380"/>
      <c r="AW31" s="380"/>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row>
    <row r="32" spans="1:80" ht="15.6" customHeight="1" thickTop="1" thickBot="1" x14ac:dyDescent="0.3">
      <c r="A32" s="77"/>
      <c r="B32" s="408"/>
      <c r="C32" s="408"/>
      <c r="D32" s="409"/>
      <c r="E32" s="417"/>
      <c r="F32" s="418"/>
      <c r="G32" s="418"/>
      <c r="H32" s="418"/>
      <c r="I32" s="418"/>
      <c r="J32" s="374"/>
      <c r="K32" s="375"/>
      <c r="L32" s="375"/>
      <c r="M32" s="375"/>
      <c r="N32" s="375"/>
      <c r="O32" s="376"/>
      <c r="P32" s="402"/>
      <c r="Q32" s="403"/>
      <c r="R32" s="403"/>
      <c r="S32" s="403"/>
      <c r="T32" s="403"/>
      <c r="U32" s="404"/>
      <c r="V32" s="402"/>
      <c r="W32" s="403"/>
      <c r="X32" s="403"/>
      <c r="Y32" s="403"/>
      <c r="Z32" s="403"/>
      <c r="AA32" s="404"/>
      <c r="AB32" s="393"/>
      <c r="AC32" s="394"/>
      <c r="AD32" s="394"/>
      <c r="AE32" s="394"/>
      <c r="AF32" s="394"/>
      <c r="AG32" s="395"/>
      <c r="AH32" s="384"/>
      <c r="AI32" s="385"/>
      <c r="AJ32" s="385"/>
      <c r="AK32" s="385"/>
      <c r="AL32" s="385"/>
      <c r="AM32" s="386"/>
      <c r="AN32" s="77"/>
      <c r="AO32" s="413"/>
      <c r="AP32" s="413"/>
      <c r="AQ32" s="413"/>
      <c r="AR32" s="413"/>
      <c r="AS32" s="413"/>
      <c r="AT32" s="413"/>
      <c r="AU32" s="380"/>
      <c r="AV32" s="380"/>
      <c r="AW32" s="380"/>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row>
    <row r="33" spans="1:80" ht="15.6" customHeight="1" thickTop="1" thickBot="1" x14ac:dyDescent="0.3">
      <c r="A33" s="77"/>
      <c r="B33" s="408"/>
      <c r="C33" s="408"/>
      <c r="D33" s="409"/>
      <c r="E33" s="417"/>
      <c r="F33" s="418"/>
      <c r="G33" s="418"/>
      <c r="H33" s="418"/>
      <c r="I33" s="418"/>
      <c r="J33" s="374"/>
      <c r="K33" s="375"/>
      <c r="L33" s="375"/>
      <c r="M33" s="375"/>
      <c r="N33" s="375"/>
      <c r="O33" s="376"/>
      <c r="P33" s="402"/>
      <c r="Q33" s="403"/>
      <c r="R33" s="403"/>
      <c r="S33" s="403"/>
      <c r="T33" s="403"/>
      <c r="U33" s="404"/>
      <c r="V33" s="402"/>
      <c r="W33" s="403"/>
      <c r="X33" s="403"/>
      <c r="Y33" s="403"/>
      <c r="Z33" s="403"/>
      <c r="AA33" s="404"/>
      <c r="AB33" s="393"/>
      <c r="AC33" s="394"/>
      <c r="AD33" s="394"/>
      <c r="AE33" s="394"/>
      <c r="AF33" s="394"/>
      <c r="AG33" s="395"/>
      <c r="AH33" s="384"/>
      <c r="AI33" s="385"/>
      <c r="AJ33" s="385"/>
      <c r="AK33" s="385"/>
      <c r="AL33" s="385"/>
      <c r="AM33" s="386"/>
      <c r="AN33" s="77"/>
      <c r="AO33" s="413"/>
      <c r="AP33" s="413"/>
      <c r="AQ33" s="413"/>
      <c r="AR33" s="413"/>
      <c r="AS33" s="413"/>
      <c r="AT33" s="413"/>
      <c r="AU33" s="380"/>
      <c r="AV33" s="380"/>
      <c r="AW33" s="380"/>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row>
    <row r="34" spans="1:80" ht="15.6" customHeight="1" thickTop="1" thickBot="1" x14ac:dyDescent="0.3">
      <c r="A34" s="77"/>
      <c r="B34" s="408"/>
      <c r="C34" s="408"/>
      <c r="D34" s="409"/>
      <c r="E34" s="417"/>
      <c r="F34" s="418"/>
      <c r="G34" s="418"/>
      <c r="H34" s="418"/>
      <c r="I34" s="418"/>
      <c r="J34" s="374"/>
      <c r="K34" s="375"/>
      <c r="L34" s="375"/>
      <c r="M34" s="375"/>
      <c r="N34" s="375"/>
      <c r="O34" s="376"/>
      <c r="P34" s="402"/>
      <c r="Q34" s="403"/>
      <c r="R34" s="403"/>
      <c r="S34" s="403"/>
      <c r="T34" s="403"/>
      <c r="U34" s="404"/>
      <c r="V34" s="402"/>
      <c r="W34" s="403"/>
      <c r="X34" s="403"/>
      <c r="Y34" s="403"/>
      <c r="Z34" s="403"/>
      <c r="AA34" s="404"/>
      <c r="AB34" s="393"/>
      <c r="AC34" s="394"/>
      <c r="AD34" s="394"/>
      <c r="AE34" s="394"/>
      <c r="AF34" s="394"/>
      <c r="AG34" s="395"/>
      <c r="AH34" s="384"/>
      <c r="AI34" s="385"/>
      <c r="AJ34" s="385"/>
      <c r="AK34" s="385"/>
      <c r="AL34" s="385"/>
      <c r="AM34" s="386"/>
      <c r="AN34" s="77"/>
      <c r="AO34" s="413"/>
      <c r="AP34" s="413"/>
      <c r="AQ34" s="413"/>
      <c r="AR34" s="413"/>
      <c r="AS34" s="413"/>
      <c r="AT34" s="413"/>
      <c r="AU34" s="380"/>
      <c r="AV34" s="380"/>
      <c r="AW34" s="380"/>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row>
    <row r="35" spans="1:80" ht="15.6" customHeight="1" thickTop="1" thickBot="1" x14ac:dyDescent="0.3">
      <c r="A35" s="77"/>
      <c r="B35" s="408"/>
      <c r="C35" s="408"/>
      <c r="D35" s="409"/>
      <c r="E35" s="417"/>
      <c r="F35" s="418"/>
      <c r="G35" s="418"/>
      <c r="H35" s="418"/>
      <c r="I35" s="418"/>
      <c r="J35" s="374"/>
      <c r="K35" s="375"/>
      <c r="L35" s="375"/>
      <c r="M35" s="375"/>
      <c r="N35" s="375"/>
      <c r="O35" s="376"/>
      <c r="P35" s="402"/>
      <c r="Q35" s="403"/>
      <c r="R35" s="403"/>
      <c r="S35" s="403"/>
      <c r="T35" s="403"/>
      <c r="U35" s="404"/>
      <c r="V35" s="402"/>
      <c r="W35" s="403"/>
      <c r="X35" s="403"/>
      <c r="Y35" s="403"/>
      <c r="Z35" s="403"/>
      <c r="AA35" s="404"/>
      <c r="AB35" s="393"/>
      <c r="AC35" s="394"/>
      <c r="AD35" s="394"/>
      <c r="AE35" s="394"/>
      <c r="AF35" s="394"/>
      <c r="AG35" s="395"/>
      <c r="AH35" s="384"/>
      <c r="AI35" s="385"/>
      <c r="AJ35" s="385"/>
      <c r="AK35" s="385"/>
      <c r="AL35" s="385"/>
      <c r="AM35" s="386"/>
      <c r="AN35" s="77"/>
      <c r="AO35" s="413"/>
      <c r="AP35" s="413"/>
      <c r="AQ35" s="413"/>
      <c r="AR35" s="413"/>
      <c r="AS35" s="413"/>
      <c r="AT35" s="413"/>
      <c r="AU35" s="380"/>
      <c r="AV35" s="380"/>
      <c r="AW35" s="380"/>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row>
    <row r="36" spans="1:80" ht="15.6" customHeight="1" thickTop="1" thickBot="1" x14ac:dyDescent="0.3">
      <c r="A36" s="77"/>
      <c r="B36" s="408"/>
      <c r="C36" s="408"/>
      <c r="D36" s="409"/>
      <c r="E36" s="417"/>
      <c r="F36" s="418"/>
      <c r="G36" s="418"/>
      <c r="H36" s="418"/>
      <c r="I36" s="418"/>
      <c r="J36" s="374"/>
      <c r="K36" s="375"/>
      <c r="L36" s="375"/>
      <c r="M36" s="375"/>
      <c r="N36" s="375"/>
      <c r="O36" s="376"/>
      <c r="P36" s="402"/>
      <c r="Q36" s="403"/>
      <c r="R36" s="403"/>
      <c r="S36" s="403"/>
      <c r="T36" s="403"/>
      <c r="U36" s="404"/>
      <c r="V36" s="402"/>
      <c r="W36" s="403"/>
      <c r="X36" s="403"/>
      <c r="Y36" s="403"/>
      <c r="Z36" s="403"/>
      <c r="AA36" s="404"/>
      <c r="AB36" s="393"/>
      <c r="AC36" s="394"/>
      <c r="AD36" s="394"/>
      <c r="AE36" s="394"/>
      <c r="AF36" s="394"/>
      <c r="AG36" s="395"/>
      <c r="AH36" s="384"/>
      <c r="AI36" s="385"/>
      <c r="AJ36" s="385"/>
      <c r="AK36" s="385"/>
      <c r="AL36" s="385"/>
      <c r="AM36" s="386"/>
      <c r="AN36" s="77"/>
      <c r="AO36" s="413"/>
      <c r="AP36" s="413"/>
      <c r="AQ36" s="413"/>
      <c r="AR36" s="413"/>
      <c r="AS36" s="413"/>
      <c r="AT36" s="413"/>
      <c r="AU36" s="380"/>
      <c r="AV36" s="380"/>
      <c r="AW36" s="380"/>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row>
    <row r="37" spans="1:80" ht="15.6" customHeight="1" thickTop="1" thickBot="1" x14ac:dyDescent="0.3">
      <c r="A37" s="77"/>
      <c r="B37" s="408"/>
      <c r="C37" s="408"/>
      <c r="D37" s="409"/>
      <c r="E37" s="420"/>
      <c r="F37" s="421"/>
      <c r="G37" s="421"/>
      <c r="H37" s="421"/>
      <c r="I37" s="421"/>
      <c r="J37" s="377"/>
      <c r="K37" s="378"/>
      <c r="L37" s="378"/>
      <c r="M37" s="378"/>
      <c r="N37" s="378"/>
      <c r="O37" s="379"/>
      <c r="P37" s="405"/>
      <c r="Q37" s="406"/>
      <c r="R37" s="406"/>
      <c r="S37" s="406"/>
      <c r="T37" s="406"/>
      <c r="U37" s="407"/>
      <c r="V37" s="405"/>
      <c r="W37" s="406"/>
      <c r="X37" s="406"/>
      <c r="Y37" s="406"/>
      <c r="Z37" s="406"/>
      <c r="AA37" s="407"/>
      <c r="AB37" s="396"/>
      <c r="AC37" s="397"/>
      <c r="AD37" s="397"/>
      <c r="AE37" s="397"/>
      <c r="AF37" s="397"/>
      <c r="AG37" s="398"/>
      <c r="AH37" s="387"/>
      <c r="AI37" s="388"/>
      <c r="AJ37" s="388"/>
      <c r="AK37" s="388"/>
      <c r="AL37" s="388"/>
      <c r="AM37" s="389"/>
      <c r="AN37" s="77"/>
      <c r="AO37" s="413"/>
      <c r="AP37" s="413"/>
      <c r="AQ37" s="413"/>
      <c r="AR37" s="413"/>
      <c r="AS37" s="413"/>
      <c r="AT37" s="413"/>
      <c r="AU37" s="380"/>
      <c r="AV37" s="380"/>
      <c r="AW37" s="380"/>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row>
    <row r="38" spans="1:80" ht="15.6" customHeight="1" x14ac:dyDescent="0.25">
      <c r="A38" s="77"/>
      <c r="B38" s="408"/>
      <c r="C38" s="408"/>
      <c r="D38" s="409"/>
      <c r="E38" s="414" t="s">
        <v>109</v>
      </c>
      <c r="F38" s="415"/>
      <c r="G38" s="415"/>
      <c r="H38" s="415"/>
      <c r="I38" s="416"/>
      <c r="J38" s="371" t="str">
        <f>IF(AND('Mapa final'!$K$7="Baja",'Mapa final'!$O$7="Leve"),CONCATENATE("R",'Mapa final'!$C$7),"")</f>
        <v/>
      </c>
      <c r="K38" s="372"/>
      <c r="L38" s="372"/>
      <c r="M38" s="372"/>
      <c r="N38" s="372"/>
      <c r="O38" s="373"/>
      <c r="P38" s="371" t="str">
        <f>IF(AND('Mapa final'!$K$7="Baja",'Mapa final'!$O$7="Leve"),CONCATENATE("R",'Mapa final'!$C$7),"")</f>
        <v/>
      </c>
      <c r="Q38" s="372"/>
      <c r="R38" s="372"/>
      <c r="S38" s="372"/>
      <c r="T38" s="372"/>
      <c r="U38" s="373"/>
      <c r="V38" s="399" t="str">
        <f>IF(AND('Mapa final'!$K$7="Alta",'Mapa final'!$O$7="Leve"),CONCATENATE("R",'Mapa final'!$C$7),"")</f>
        <v/>
      </c>
      <c r="W38" s="400"/>
      <c r="X38" s="400"/>
      <c r="Y38" s="400"/>
      <c r="Z38" s="400"/>
      <c r="AA38" s="401"/>
      <c r="AB38" s="390" t="str">
        <f>IF(AND('Mapa final'!$K$7="Muy Alta",'Mapa final'!$O$7="Leve"),CONCATENATE("R",'Mapa final'!$C$7),"")</f>
        <v/>
      </c>
      <c r="AC38" s="391"/>
      <c r="AD38" s="391"/>
      <c r="AE38" s="391"/>
      <c r="AF38" s="391"/>
      <c r="AG38" s="392"/>
      <c r="AH38" s="381" t="str">
        <f>IF(AND('Mapa final'!$K$7="Muy Alta",'Mapa final'!$O$7="Catastrófico"),CONCATENATE("R",'Mapa final'!$C$7),"")</f>
        <v/>
      </c>
      <c r="AI38" s="382"/>
      <c r="AJ38" s="382"/>
      <c r="AK38" s="382"/>
      <c r="AL38" s="382"/>
      <c r="AM38" s="383"/>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row>
    <row r="39" spans="1:80" ht="15.6" customHeight="1" x14ac:dyDescent="0.25">
      <c r="A39" s="77"/>
      <c r="B39" s="408"/>
      <c r="C39" s="408"/>
      <c r="D39" s="409"/>
      <c r="E39" s="417"/>
      <c r="F39" s="418"/>
      <c r="G39" s="418"/>
      <c r="H39" s="418"/>
      <c r="I39" s="419"/>
      <c r="J39" s="374"/>
      <c r="K39" s="375"/>
      <c r="L39" s="375"/>
      <c r="M39" s="375"/>
      <c r="N39" s="375"/>
      <c r="O39" s="376"/>
      <c r="P39" s="374"/>
      <c r="Q39" s="375"/>
      <c r="R39" s="375"/>
      <c r="S39" s="375"/>
      <c r="T39" s="375"/>
      <c r="U39" s="376"/>
      <c r="V39" s="402"/>
      <c r="W39" s="403"/>
      <c r="X39" s="403"/>
      <c r="Y39" s="403"/>
      <c r="Z39" s="403"/>
      <c r="AA39" s="404"/>
      <c r="AB39" s="393"/>
      <c r="AC39" s="394"/>
      <c r="AD39" s="394"/>
      <c r="AE39" s="394"/>
      <c r="AF39" s="394"/>
      <c r="AG39" s="395"/>
      <c r="AH39" s="384"/>
      <c r="AI39" s="385"/>
      <c r="AJ39" s="385"/>
      <c r="AK39" s="385"/>
      <c r="AL39" s="385"/>
      <c r="AM39" s="386"/>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row>
    <row r="40" spans="1:80" ht="15.6" customHeight="1" x14ac:dyDescent="0.25">
      <c r="A40" s="77"/>
      <c r="B40" s="408"/>
      <c r="C40" s="408"/>
      <c r="D40" s="409"/>
      <c r="E40" s="417"/>
      <c r="F40" s="418"/>
      <c r="G40" s="418"/>
      <c r="H40" s="418"/>
      <c r="I40" s="419"/>
      <c r="J40" s="374"/>
      <c r="K40" s="375"/>
      <c r="L40" s="375"/>
      <c r="M40" s="375"/>
      <c r="N40" s="375"/>
      <c r="O40" s="376"/>
      <c r="P40" s="374"/>
      <c r="Q40" s="375"/>
      <c r="R40" s="375"/>
      <c r="S40" s="375"/>
      <c r="T40" s="375"/>
      <c r="U40" s="376"/>
      <c r="V40" s="402"/>
      <c r="W40" s="403"/>
      <c r="X40" s="403"/>
      <c r="Y40" s="403"/>
      <c r="Z40" s="403"/>
      <c r="AA40" s="404"/>
      <c r="AB40" s="393"/>
      <c r="AC40" s="394"/>
      <c r="AD40" s="394"/>
      <c r="AE40" s="394"/>
      <c r="AF40" s="394"/>
      <c r="AG40" s="395"/>
      <c r="AH40" s="384"/>
      <c r="AI40" s="385"/>
      <c r="AJ40" s="385"/>
      <c r="AK40" s="385"/>
      <c r="AL40" s="385"/>
      <c r="AM40" s="386"/>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c r="BY40" s="77"/>
      <c r="BZ40" s="77"/>
      <c r="CA40" s="77"/>
      <c r="CB40" s="77"/>
    </row>
    <row r="41" spans="1:80" ht="15.6" customHeight="1" x14ac:dyDescent="0.25">
      <c r="A41" s="77"/>
      <c r="B41" s="408"/>
      <c r="C41" s="408"/>
      <c r="D41" s="409"/>
      <c r="E41" s="417"/>
      <c r="F41" s="418"/>
      <c r="G41" s="418"/>
      <c r="H41" s="418"/>
      <c r="I41" s="419"/>
      <c r="J41" s="374"/>
      <c r="K41" s="375"/>
      <c r="L41" s="375"/>
      <c r="M41" s="375"/>
      <c r="N41" s="375"/>
      <c r="O41" s="376"/>
      <c r="P41" s="374"/>
      <c r="Q41" s="375"/>
      <c r="R41" s="375"/>
      <c r="S41" s="375"/>
      <c r="T41" s="375"/>
      <c r="U41" s="376"/>
      <c r="V41" s="402"/>
      <c r="W41" s="403"/>
      <c r="X41" s="403"/>
      <c r="Y41" s="403"/>
      <c r="Z41" s="403"/>
      <c r="AA41" s="404"/>
      <c r="AB41" s="393"/>
      <c r="AC41" s="394"/>
      <c r="AD41" s="394"/>
      <c r="AE41" s="394"/>
      <c r="AF41" s="394"/>
      <c r="AG41" s="395"/>
      <c r="AH41" s="384"/>
      <c r="AI41" s="385"/>
      <c r="AJ41" s="385"/>
      <c r="AK41" s="385"/>
      <c r="AL41" s="385"/>
      <c r="AM41" s="386"/>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row>
    <row r="42" spans="1:80" ht="15.6" customHeight="1" x14ac:dyDescent="0.25">
      <c r="A42" s="77"/>
      <c r="B42" s="408"/>
      <c r="C42" s="408"/>
      <c r="D42" s="409"/>
      <c r="E42" s="417"/>
      <c r="F42" s="418"/>
      <c r="G42" s="418"/>
      <c r="H42" s="418"/>
      <c r="I42" s="419"/>
      <c r="J42" s="374"/>
      <c r="K42" s="375"/>
      <c r="L42" s="375"/>
      <c r="M42" s="375"/>
      <c r="N42" s="375"/>
      <c r="O42" s="376"/>
      <c r="P42" s="374"/>
      <c r="Q42" s="375"/>
      <c r="R42" s="375"/>
      <c r="S42" s="375"/>
      <c r="T42" s="375"/>
      <c r="U42" s="376"/>
      <c r="V42" s="402"/>
      <c r="W42" s="403"/>
      <c r="X42" s="403"/>
      <c r="Y42" s="403"/>
      <c r="Z42" s="403"/>
      <c r="AA42" s="404"/>
      <c r="AB42" s="393"/>
      <c r="AC42" s="394"/>
      <c r="AD42" s="394"/>
      <c r="AE42" s="394"/>
      <c r="AF42" s="394"/>
      <c r="AG42" s="395"/>
      <c r="AH42" s="384"/>
      <c r="AI42" s="385"/>
      <c r="AJ42" s="385"/>
      <c r="AK42" s="385"/>
      <c r="AL42" s="385"/>
      <c r="AM42" s="386"/>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row>
    <row r="43" spans="1:80" ht="15.6" customHeight="1" x14ac:dyDescent="0.25">
      <c r="A43" s="77"/>
      <c r="B43" s="408"/>
      <c r="C43" s="408"/>
      <c r="D43" s="409"/>
      <c r="E43" s="417"/>
      <c r="F43" s="418"/>
      <c r="G43" s="418"/>
      <c r="H43" s="418"/>
      <c r="I43" s="419"/>
      <c r="J43" s="374"/>
      <c r="K43" s="375"/>
      <c r="L43" s="375"/>
      <c r="M43" s="375"/>
      <c r="N43" s="375"/>
      <c r="O43" s="376"/>
      <c r="P43" s="374"/>
      <c r="Q43" s="375"/>
      <c r="R43" s="375"/>
      <c r="S43" s="375"/>
      <c r="T43" s="375"/>
      <c r="U43" s="376"/>
      <c r="V43" s="402"/>
      <c r="W43" s="403"/>
      <c r="X43" s="403"/>
      <c r="Y43" s="403"/>
      <c r="Z43" s="403"/>
      <c r="AA43" s="404"/>
      <c r="AB43" s="393"/>
      <c r="AC43" s="394"/>
      <c r="AD43" s="394"/>
      <c r="AE43" s="394"/>
      <c r="AF43" s="394"/>
      <c r="AG43" s="395"/>
      <c r="AH43" s="384"/>
      <c r="AI43" s="385"/>
      <c r="AJ43" s="385"/>
      <c r="AK43" s="385"/>
      <c r="AL43" s="385"/>
      <c r="AM43" s="386"/>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c r="BY43" s="77"/>
      <c r="BZ43" s="77"/>
      <c r="CA43" s="77"/>
      <c r="CB43" s="77"/>
    </row>
    <row r="44" spans="1:80" ht="15.6" customHeight="1" x14ac:dyDescent="0.25">
      <c r="A44" s="77"/>
      <c r="B44" s="408"/>
      <c r="C44" s="408"/>
      <c r="D44" s="409"/>
      <c r="E44" s="417"/>
      <c r="F44" s="418"/>
      <c r="G44" s="418"/>
      <c r="H44" s="418"/>
      <c r="I44" s="419"/>
      <c r="J44" s="374"/>
      <c r="K44" s="375"/>
      <c r="L44" s="375"/>
      <c r="M44" s="375"/>
      <c r="N44" s="375"/>
      <c r="O44" s="376"/>
      <c r="P44" s="374"/>
      <c r="Q44" s="375"/>
      <c r="R44" s="375"/>
      <c r="S44" s="375"/>
      <c r="T44" s="375"/>
      <c r="U44" s="376"/>
      <c r="V44" s="402"/>
      <c r="W44" s="403"/>
      <c r="X44" s="403"/>
      <c r="Y44" s="403"/>
      <c r="Z44" s="403"/>
      <c r="AA44" s="404"/>
      <c r="AB44" s="393"/>
      <c r="AC44" s="394"/>
      <c r="AD44" s="394"/>
      <c r="AE44" s="394"/>
      <c r="AF44" s="394"/>
      <c r="AG44" s="395"/>
      <c r="AH44" s="384"/>
      <c r="AI44" s="385"/>
      <c r="AJ44" s="385"/>
      <c r="AK44" s="385"/>
      <c r="AL44" s="385"/>
      <c r="AM44" s="386"/>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row>
    <row r="45" spans="1:80" ht="15.6" customHeight="1" thickBot="1" x14ac:dyDescent="0.3">
      <c r="A45" s="77"/>
      <c r="B45" s="408"/>
      <c r="C45" s="408"/>
      <c r="D45" s="409"/>
      <c r="E45" s="420"/>
      <c r="F45" s="421"/>
      <c r="G45" s="421"/>
      <c r="H45" s="421"/>
      <c r="I45" s="422"/>
      <c r="J45" s="377"/>
      <c r="K45" s="378"/>
      <c r="L45" s="378"/>
      <c r="M45" s="378"/>
      <c r="N45" s="378"/>
      <c r="O45" s="379"/>
      <c r="P45" s="377"/>
      <c r="Q45" s="378"/>
      <c r="R45" s="378"/>
      <c r="S45" s="378"/>
      <c r="T45" s="378"/>
      <c r="U45" s="379"/>
      <c r="V45" s="405"/>
      <c r="W45" s="406"/>
      <c r="X45" s="406"/>
      <c r="Y45" s="406"/>
      <c r="Z45" s="406"/>
      <c r="AA45" s="407"/>
      <c r="AB45" s="396"/>
      <c r="AC45" s="397"/>
      <c r="AD45" s="397"/>
      <c r="AE45" s="397"/>
      <c r="AF45" s="397"/>
      <c r="AG45" s="398"/>
      <c r="AH45" s="387"/>
      <c r="AI45" s="388"/>
      <c r="AJ45" s="388"/>
      <c r="AK45" s="388"/>
      <c r="AL45" s="388"/>
      <c r="AM45" s="389"/>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row>
    <row r="46" spans="1:80" x14ac:dyDescent="0.25">
      <c r="A46" s="77"/>
      <c r="B46" s="77"/>
      <c r="C46" s="77"/>
      <c r="D46" s="77"/>
      <c r="E46" s="77"/>
      <c r="F46" s="77"/>
      <c r="G46" s="77"/>
      <c r="H46" s="77"/>
      <c r="I46" s="77"/>
      <c r="J46" s="414" t="s">
        <v>108</v>
      </c>
      <c r="K46" s="415"/>
      <c r="L46" s="415"/>
      <c r="M46" s="415"/>
      <c r="N46" s="415"/>
      <c r="O46" s="416"/>
      <c r="P46" s="414" t="s">
        <v>107</v>
      </c>
      <c r="Q46" s="415"/>
      <c r="R46" s="415"/>
      <c r="S46" s="415"/>
      <c r="T46" s="415"/>
      <c r="U46" s="416"/>
      <c r="V46" s="414" t="s">
        <v>106</v>
      </c>
      <c r="W46" s="415"/>
      <c r="X46" s="415"/>
      <c r="Y46" s="415"/>
      <c r="Z46" s="415"/>
      <c r="AA46" s="416"/>
      <c r="AB46" s="414" t="s">
        <v>105</v>
      </c>
      <c r="AC46" s="425"/>
      <c r="AD46" s="415"/>
      <c r="AE46" s="415"/>
      <c r="AF46" s="415"/>
      <c r="AG46" s="416"/>
      <c r="AH46" s="414" t="s">
        <v>104</v>
      </c>
      <c r="AI46" s="415"/>
      <c r="AJ46" s="415"/>
      <c r="AK46" s="415"/>
      <c r="AL46" s="415"/>
      <c r="AM46" s="416"/>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row>
    <row r="47" spans="1:80" x14ac:dyDescent="0.25">
      <c r="A47" s="77"/>
      <c r="B47" s="77"/>
      <c r="C47" s="77"/>
      <c r="D47" s="77"/>
      <c r="E47" s="77"/>
      <c r="F47" s="77"/>
      <c r="G47" s="77"/>
      <c r="H47" s="77"/>
      <c r="I47" s="77"/>
      <c r="J47" s="417"/>
      <c r="K47" s="418"/>
      <c r="L47" s="418"/>
      <c r="M47" s="418"/>
      <c r="N47" s="418"/>
      <c r="O47" s="419"/>
      <c r="P47" s="417"/>
      <c r="Q47" s="418"/>
      <c r="R47" s="418"/>
      <c r="S47" s="418"/>
      <c r="T47" s="418"/>
      <c r="U47" s="419"/>
      <c r="V47" s="417"/>
      <c r="W47" s="418"/>
      <c r="X47" s="418"/>
      <c r="Y47" s="418"/>
      <c r="Z47" s="418"/>
      <c r="AA47" s="419"/>
      <c r="AB47" s="417"/>
      <c r="AC47" s="418"/>
      <c r="AD47" s="418"/>
      <c r="AE47" s="418"/>
      <c r="AF47" s="418"/>
      <c r="AG47" s="419"/>
      <c r="AH47" s="417"/>
      <c r="AI47" s="418"/>
      <c r="AJ47" s="418"/>
      <c r="AK47" s="418"/>
      <c r="AL47" s="418"/>
      <c r="AM47" s="419"/>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row>
    <row r="48" spans="1:80" x14ac:dyDescent="0.25">
      <c r="A48" s="77"/>
      <c r="B48" s="77"/>
      <c r="C48" s="77"/>
      <c r="D48" s="77"/>
      <c r="E48" s="77"/>
      <c r="F48" s="77"/>
      <c r="G48" s="77"/>
      <c r="H48" s="77"/>
      <c r="I48" s="77"/>
      <c r="J48" s="417"/>
      <c r="K48" s="418"/>
      <c r="L48" s="418"/>
      <c r="M48" s="418"/>
      <c r="N48" s="418"/>
      <c r="O48" s="419"/>
      <c r="P48" s="417"/>
      <c r="Q48" s="418"/>
      <c r="R48" s="418"/>
      <c r="S48" s="418"/>
      <c r="T48" s="418"/>
      <c r="U48" s="419"/>
      <c r="V48" s="417"/>
      <c r="W48" s="418"/>
      <c r="X48" s="418"/>
      <c r="Y48" s="418"/>
      <c r="Z48" s="418"/>
      <c r="AA48" s="419"/>
      <c r="AB48" s="417"/>
      <c r="AC48" s="418"/>
      <c r="AD48" s="418"/>
      <c r="AE48" s="418"/>
      <c r="AF48" s="418"/>
      <c r="AG48" s="419"/>
      <c r="AH48" s="417"/>
      <c r="AI48" s="418"/>
      <c r="AJ48" s="418"/>
      <c r="AK48" s="418"/>
      <c r="AL48" s="418"/>
      <c r="AM48" s="419"/>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row>
    <row r="49" spans="1:80" x14ac:dyDescent="0.25">
      <c r="A49" s="77"/>
      <c r="B49" s="77"/>
      <c r="C49" s="77"/>
      <c r="D49" s="77"/>
      <c r="E49" s="77"/>
      <c r="F49" s="77"/>
      <c r="G49" s="77"/>
      <c r="H49" s="77"/>
      <c r="I49" s="77"/>
      <c r="J49" s="417"/>
      <c r="K49" s="418"/>
      <c r="L49" s="418"/>
      <c r="M49" s="418"/>
      <c r="N49" s="418"/>
      <c r="O49" s="419"/>
      <c r="P49" s="417"/>
      <c r="Q49" s="418"/>
      <c r="R49" s="418"/>
      <c r="S49" s="418"/>
      <c r="T49" s="418"/>
      <c r="U49" s="419"/>
      <c r="V49" s="417"/>
      <c r="W49" s="418"/>
      <c r="X49" s="418"/>
      <c r="Y49" s="418"/>
      <c r="Z49" s="418"/>
      <c r="AA49" s="419"/>
      <c r="AB49" s="417"/>
      <c r="AC49" s="418"/>
      <c r="AD49" s="418"/>
      <c r="AE49" s="418"/>
      <c r="AF49" s="418"/>
      <c r="AG49" s="419"/>
      <c r="AH49" s="417"/>
      <c r="AI49" s="418"/>
      <c r="AJ49" s="418"/>
      <c r="AK49" s="418"/>
      <c r="AL49" s="418"/>
      <c r="AM49" s="419"/>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c r="BV49" s="77"/>
      <c r="BW49" s="77"/>
      <c r="BX49" s="77"/>
      <c r="BY49" s="77"/>
      <c r="BZ49" s="77"/>
      <c r="CA49" s="77"/>
      <c r="CB49" s="77"/>
    </row>
    <row r="50" spans="1:80" x14ac:dyDescent="0.25">
      <c r="A50" s="77"/>
      <c r="B50" s="77"/>
      <c r="C50" s="77"/>
      <c r="D50" s="77"/>
      <c r="E50" s="77"/>
      <c r="F50" s="77"/>
      <c r="G50" s="77"/>
      <c r="H50" s="77"/>
      <c r="I50" s="77"/>
      <c r="J50" s="417"/>
      <c r="K50" s="418"/>
      <c r="L50" s="418"/>
      <c r="M50" s="418"/>
      <c r="N50" s="418"/>
      <c r="O50" s="419"/>
      <c r="P50" s="417"/>
      <c r="Q50" s="418"/>
      <c r="R50" s="418"/>
      <c r="S50" s="418"/>
      <c r="T50" s="418"/>
      <c r="U50" s="419"/>
      <c r="V50" s="417"/>
      <c r="W50" s="418"/>
      <c r="X50" s="418"/>
      <c r="Y50" s="418"/>
      <c r="Z50" s="418"/>
      <c r="AA50" s="419"/>
      <c r="AB50" s="417"/>
      <c r="AC50" s="418"/>
      <c r="AD50" s="418"/>
      <c r="AE50" s="418"/>
      <c r="AF50" s="418"/>
      <c r="AG50" s="419"/>
      <c r="AH50" s="417"/>
      <c r="AI50" s="418"/>
      <c r="AJ50" s="418"/>
      <c r="AK50" s="418"/>
      <c r="AL50" s="418"/>
      <c r="AM50" s="419"/>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77"/>
      <c r="BV50" s="77"/>
      <c r="BW50" s="77"/>
      <c r="BX50" s="77"/>
      <c r="BY50" s="77"/>
      <c r="BZ50" s="77"/>
      <c r="CA50" s="77"/>
      <c r="CB50" s="77"/>
    </row>
    <row r="51" spans="1:80" ht="15.75" thickBot="1" x14ac:dyDescent="0.3">
      <c r="A51" s="77"/>
      <c r="B51" s="77"/>
      <c r="C51" s="77"/>
      <c r="D51" s="77"/>
      <c r="E51" s="77"/>
      <c r="F51" s="77"/>
      <c r="G51" s="77"/>
      <c r="H51" s="77"/>
      <c r="I51" s="77"/>
      <c r="J51" s="420"/>
      <c r="K51" s="421"/>
      <c r="L51" s="421"/>
      <c r="M51" s="421"/>
      <c r="N51" s="421"/>
      <c r="O51" s="422"/>
      <c r="P51" s="420"/>
      <c r="Q51" s="421"/>
      <c r="R51" s="421"/>
      <c r="S51" s="421"/>
      <c r="T51" s="421"/>
      <c r="U51" s="422"/>
      <c r="V51" s="420"/>
      <c r="W51" s="421"/>
      <c r="X51" s="421"/>
      <c r="Y51" s="421"/>
      <c r="Z51" s="421"/>
      <c r="AA51" s="422"/>
      <c r="AB51" s="420"/>
      <c r="AC51" s="421"/>
      <c r="AD51" s="421"/>
      <c r="AE51" s="421"/>
      <c r="AF51" s="421"/>
      <c r="AG51" s="422"/>
      <c r="AH51" s="420"/>
      <c r="AI51" s="421"/>
      <c r="AJ51" s="421"/>
      <c r="AK51" s="421"/>
      <c r="AL51" s="421"/>
      <c r="AM51" s="422"/>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row>
    <row r="52" spans="1:80" x14ac:dyDescent="0.25">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row>
    <row r="53" spans="1:80" ht="15" customHeight="1" x14ac:dyDescent="0.25">
      <c r="A53" s="77"/>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row>
    <row r="54" spans="1:80" ht="15" customHeight="1" x14ac:dyDescent="0.25">
      <c r="A54" s="77"/>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row>
    <row r="55" spans="1:80" x14ac:dyDescent="0.25">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row>
    <row r="56" spans="1:80" x14ac:dyDescent="0.25">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c r="BV56" s="77"/>
      <c r="BW56" s="77"/>
      <c r="BX56" s="77"/>
      <c r="BY56" s="77"/>
      <c r="BZ56" s="77"/>
      <c r="CA56" s="77"/>
      <c r="CB56" s="77"/>
    </row>
    <row r="57" spans="1:80" x14ac:dyDescent="0.25">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77"/>
      <c r="CB57" s="77"/>
    </row>
    <row r="58" spans="1:80" x14ac:dyDescent="0.25">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row>
    <row r="59" spans="1:80" x14ac:dyDescent="0.25">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row>
    <row r="60" spans="1:80" x14ac:dyDescent="0.25">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row>
    <row r="61" spans="1:80" x14ac:dyDescent="0.25">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row>
    <row r="62" spans="1:80" x14ac:dyDescent="0.25">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7"/>
      <c r="BU62" s="77"/>
      <c r="BV62" s="77"/>
      <c r="BW62" s="77"/>
      <c r="BX62" s="77"/>
      <c r="BY62" s="77"/>
      <c r="BZ62" s="77"/>
      <c r="CA62" s="77"/>
      <c r="CB62" s="77"/>
    </row>
    <row r="63" spans="1:80" x14ac:dyDescent="0.25">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7"/>
      <c r="BS63" s="77"/>
      <c r="BT63" s="77"/>
      <c r="BU63" s="77"/>
      <c r="BV63" s="77"/>
      <c r="BW63" s="77"/>
      <c r="BX63" s="77"/>
      <c r="BY63" s="77"/>
      <c r="BZ63" s="77"/>
      <c r="CA63" s="77"/>
      <c r="CB63" s="77"/>
    </row>
    <row r="64" spans="1:80" x14ac:dyDescent="0.25">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7"/>
      <c r="BU64" s="77"/>
      <c r="BV64" s="77"/>
      <c r="BW64" s="77"/>
      <c r="BX64" s="77"/>
      <c r="BY64" s="77"/>
      <c r="BZ64" s="77"/>
      <c r="CA64" s="77"/>
      <c r="CB64" s="77"/>
    </row>
    <row r="65" spans="1:80" x14ac:dyDescent="0.25">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c r="BR65" s="77"/>
      <c r="BS65" s="77"/>
      <c r="BT65" s="77"/>
      <c r="BU65" s="77"/>
      <c r="BV65" s="77"/>
      <c r="BW65" s="77"/>
      <c r="BX65" s="77"/>
      <c r="BY65" s="77"/>
      <c r="BZ65" s="77"/>
      <c r="CA65" s="77"/>
      <c r="CB65" s="77"/>
    </row>
    <row r="66" spans="1:80" x14ac:dyDescent="0.25">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c r="BP66" s="77"/>
      <c r="BQ66" s="77"/>
      <c r="BR66" s="77"/>
      <c r="BS66" s="77"/>
      <c r="BT66" s="77"/>
      <c r="BU66" s="77"/>
      <c r="BV66" s="77"/>
      <c r="BW66" s="77"/>
      <c r="BX66" s="77"/>
      <c r="BY66" s="77"/>
      <c r="BZ66" s="77"/>
      <c r="CA66" s="77"/>
      <c r="CB66" s="77"/>
    </row>
    <row r="67" spans="1:80" x14ac:dyDescent="0.25">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row>
    <row r="68" spans="1:80" x14ac:dyDescent="0.25">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row>
    <row r="69" spans="1:80" x14ac:dyDescent="0.25">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row>
    <row r="70" spans="1:80" x14ac:dyDescent="0.25">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row>
    <row r="71" spans="1:80" x14ac:dyDescent="0.25">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c r="BU71" s="77"/>
      <c r="BV71" s="77"/>
      <c r="BW71" s="77"/>
      <c r="BX71" s="77"/>
      <c r="BY71" s="77"/>
      <c r="BZ71" s="77"/>
      <c r="CA71" s="77"/>
      <c r="CB71" s="77"/>
    </row>
    <row r="72" spans="1:80" x14ac:dyDescent="0.25">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row>
    <row r="73" spans="1:80" x14ac:dyDescent="0.25">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c r="BU73" s="77"/>
      <c r="BV73" s="77"/>
      <c r="BW73" s="77"/>
      <c r="BX73" s="77"/>
      <c r="BY73" s="77"/>
      <c r="BZ73" s="77"/>
      <c r="CA73" s="77"/>
      <c r="CB73" s="77"/>
    </row>
    <row r="74" spans="1:80" x14ac:dyDescent="0.25">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c r="BG74" s="77"/>
      <c r="BH74" s="77"/>
      <c r="BI74" s="77"/>
      <c r="BJ74" s="77"/>
      <c r="BK74" s="77"/>
      <c r="BL74" s="77"/>
      <c r="BM74" s="77"/>
      <c r="BN74" s="77"/>
      <c r="BO74" s="77"/>
      <c r="BP74" s="77"/>
      <c r="BQ74" s="77"/>
      <c r="BR74" s="77"/>
      <c r="BS74" s="77"/>
      <c r="BT74" s="77"/>
      <c r="BU74" s="77"/>
      <c r="BV74" s="77"/>
      <c r="BW74" s="77"/>
      <c r="BX74" s="77"/>
      <c r="BY74" s="77"/>
      <c r="BZ74" s="77"/>
      <c r="CA74" s="77"/>
      <c r="CB74" s="77"/>
    </row>
    <row r="75" spans="1:80" x14ac:dyDescent="0.25">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77"/>
      <c r="CB75" s="77"/>
    </row>
    <row r="76" spans="1:80" x14ac:dyDescent="0.25">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row>
    <row r="77" spans="1:80" x14ac:dyDescent="0.25">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7"/>
      <c r="BU77" s="77"/>
      <c r="BV77" s="77"/>
      <c r="BW77" s="77"/>
      <c r="BX77" s="77"/>
      <c r="BY77" s="77"/>
      <c r="BZ77" s="77"/>
      <c r="CA77" s="77"/>
      <c r="CB77" s="77"/>
    </row>
    <row r="78" spans="1:80" x14ac:dyDescent="0.25">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row>
    <row r="79" spans="1:80" x14ac:dyDescent="0.25">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row>
    <row r="80" spans="1:80" x14ac:dyDescent="0.25">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row>
    <row r="81" spans="1:63" x14ac:dyDescent="0.25">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row>
    <row r="82" spans="1:63" x14ac:dyDescent="0.25">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row>
    <row r="83" spans="1:63" x14ac:dyDescent="0.25">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row>
    <row r="84" spans="1:63" x14ac:dyDescent="0.25">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row>
    <row r="85" spans="1:63" x14ac:dyDescent="0.25">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row>
    <row r="86" spans="1:63" x14ac:dyDescent="0.25">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row>
    <row r="87" spans="1:63" x14ac:dyDescent="0.25">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row>
    <row r="88" spans="1:63" x14ac:dyDescent="0.25">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row>
    <row r="89" spans="1:63" x14ac:dyDescent="0.25">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row>
    <row r="90" spans="1:63" x14ac:dyDescent="0.25">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77"/>
      <c r="BK90" s="77"/>
    </row>
    <row r="91" spans="1:63" x14ac:dyDescent="0.25">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row>
    <row r="92" spans="1:63" x14ac:dyDescent="0.25">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row>
    <row r="93" spans="1:63" x14ac:dyDescent="0.25">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77"/>
      <c r="BK93" s="77"/>
    </row>
    <row r="94" spans="1:63" x14ac:dyDescent="0.25">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row>
    <row r="95" spans="1:63" x14ac:dyDescent="0.25">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row>
    <row r="96" spans="1:63" x14ac:dyDescent="0.25">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row>
    <row r="97" spans="1:63" x14ac:dyDescent="0.25">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row>
    <row r="98" spans="1:63" x14ac:dyDescent="0.25">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c r="BA98" s="77"/>
      <c r="BB98" s="77"/>
      <c r="BC98" s="77"/>
      <c r="BD98" s="77"/>
      <c r="BE98" s="77"/>
      <c r="BF98" s="77"/>
      <c r="BG98" s="77"/>
      <c r="BH98" s="77"/>
      <c r="BI98" s="77"/>
      <c r="BJ98" s="77"/>
      <c r="BK98" s="77"/>
    </row>
    <row r="99" spans="1:63" x14ac:dyDescent="0.25">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row>
    <row r="100" spans="1:63" x14ac:dyDescent="0.25">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row>
    <row r="101" spans="1:63" x14ac:dyDescent="0.25">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c r="BI101" s="77"/>
      <c r="BJ101" s="77"/>
      <c r="BK101" s="77"/>
    </row>
    <row r="102" spans="1:63" x14ac:dyDescent="0.25">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row>
    <row r="103" spans="1:63" x14ac:dyDescent="0.25">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c r="AZ103" s="77"/>
      <c r="BA103" s="77"/>
      <c r="BB103" s="77"/>
      <c r="BC103" s="77"/>
      <c r="BD103" s="77"/>
      <c r="BE103" s="77"/>
      <c r="BF103" s="77"/>
      <c r="BG103" s="77"/>
      <c r="BH103" s="77"/>
      <c r="BI103" s="77"/>
      <c r="BJ103" s="77"/>
      <c r="BK103" s="77"/>
    </row>
    <row r="104" spans="1:63" x14ac:dyDescent="0.25">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row>
    <row r="105" spans="1:63" x14ac:dyDescent="0.25">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c r="BF105" s="77"/>
      <c r="BG105" s="77"/>
      <c r="BH105" s="77"/>
      <c r="BI105" s="77"/>
      <c r="BJ105" s="77"/>
      <c r="BK105" s="77"/>
    </row>
    <row r="106" spans="1:63" x14ac:dyDescent="0.25">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c r="BC106" s="77"/>
      <c r="BD106" s="77"/>
      <c r="BE106" s="77"/>
      <c r="BF106" s="77"/>
      <c r="BG106" s="77"/>
      <c r="BH106" s="77"/>
      <c r="BI106" s="77"/>
      <c r="BJ106" s="77"/>
      <c r="BK106" s="77"/>
    </row>
    <row r="107" spans="1:63" x14ac:dyDescent="0.25">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c r="AZ107" s="77"/>
      <c r="BA107" s="77"/>
      <c r="BB107" s="77"/>
      <c r="BC107" s="77"/>
      <c r="BD107" s="77"/>
      <c r="BE107" s="77"/>
      <c r="BF107" s="77"/>
      <c r="BG107" s="77"/>
      <c r="BH107" s="77"/>
      <c r="BI107" s="77"/>
      <c r="BJ107" s="77"/>
      <c r="BK107" s="77"/>
    </row>
    <row r="108" spans="1:63" x14ac:dyDescent="0.25">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c r="AZ108" s="77"/>
      <c r="BA108" s="77"/>
      <c r="BB108" s="77"/>
      <c r="BC108" s="77"/>
      <c r="BD108" s="77"/>
      <c r="BE108" s="77"/>
      <c r="BF108" s="77"/>
      <c r="BG108" s="77"/>
      <c r="BH108" s="77"/>
      <c r="BI108" s="77"/>
      <c r="BJ108" s="77"/>
      <c r="BK108" s="77"/>
    </row>
    <row r="109" spans="1:63" x14ac:dyDescent="0.25">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7"/>
      <c r="BE109" s="77"/>
      <c r="BF109" s="77"/>
      <c r="BG109" s="77"/>
      <c r="BH109" s="77"/>
      <c r="BI109" s="77"/>
      <c r="BJ109" s="77"/>
      <c r="BK109" s="77"/>
    </row>
    <row r="110" spans="1:63" x14ac:dyDescent="0.25">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c r="BA110" s="77"/>
      <c r="BB110" s="77"/>
      <c r="BC110" s="77"/>
      <c r="BD110" s="77"/>
      <c r="BE110" s="77"/>
      <c r="BF110" s="77"/>
      <c r="BG110" s="77"/>
      <c r="BH110" s="77"/>
      <c r="BI110" s="77"/>
      <c r="BJ110" s="77"/>
      <c r="BK110" s="77"/>
    </row>
    <row r="111" spans="1:63" x14ac:dyDescent="0.25">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c r="BA111" s="77"/>
      <c r="BB111" s="77"/>
      <c r="BC111" s="77"/>
      <c r="BD111" s="77"/>
      <c r="BE111" s="77"/>
      <c r="BF111" s="77"/>
      <c r="BG111" s="77"/>
      <c r="BH111" s="77"/>
      <c r="BI111" s="77"/>
      <c r="BJ111" s="77"/>
      <c r="BK111" s="77"/>
    </row>
    <row r="112" spans="1:63" x14ac:dyDescent="0.25">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7"/>
      <c r="BI112" s="77"/>
      <c r="BJ112" s="77"/>
      <c r="BK112" s="77"/>
    </row>
    <row r="113" spans="1:63" x14ac:dyDescent="0.25">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c r="BF113" s="77"/>
      <c r="BG113" s="77"/>
      <c r="BH113" s="77"/>
      <c r="BI113" s="77"/>
      <c r="BJ113" s="77"/>
      <c r="BK113" s="77"/>
    </row>
    <row r="114" spans="1:63" x14ac:dyDescent="0.25">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c r="BF114" s="77"/>
      <c r="BG114" s="77"/>
      <c r="BH114" s="77"/>
      <c r="BI114" s="77"/>
      <c r="BJ114" s="77"/>
      <c r="BK114" s="77"/>
    </row>
    <row r="115" spans="1:63" x14ac:dyDescent="0.25">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c r="BI115" s="77"/>
      <c r="BJ115" s="77"/>
      <c r="BK115" s="77"/>
    </row>
    <row r="116" spans="1:63" x14ac:dyDescent="0.25">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c r="AZ116" s="77"/>
      <c r="BA116" s="77"/>
      <c r="BB116" s="77"/>
      <c r="BC116" s="77"/>
      <c r="BD116" s="77"/>
      <c r="BE116" s="77"/>
      <c r="BF116" s="77"/>
      <c r="BG116" s="77"/>
      <c r="BH116" s="77"/>
      <c r="BI116" s="77"/>
      <c r="BJ116" s="77"/>
      <c r="BK116" s="77"/>
    </row>
    <row r="117" spans="1:63" x14ac:dyDescent="0.25">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c r="BF117" s="77"/>
      <c r="BG117" s="77"/>
      <c r="BH117" s="77"/>
      <c r="BI117" s="77"/>
      <c r="BJ117" s="77"/>
      <c r="BK117" s="77"/>
    </row>
    <row r="118" spans="1:63" x14ac:dyDescent="0.25">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c r="BI118" s="77"/>
      <c r="BJ118" s="77"/>
      <c r="BK118" s="77"/>
    </row>
    <row r="119" spans="1:63" x14ac:dyDescent="0.25">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c r="BG119" s="77"/>
      <c r="BH119" s="77"/>
      <c r="BI119" s="77"/>
      <c r="BJ119" s="77"/>
      <c r="BK119" s="77"/>
    </row>
    <row r="120" spans="1:63" x14ac:dyDescent="0.25">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c r="BA120" s="77"/>
      <c r="BB120" s="77"/>
      <c r="BC120" s="77"/>
      <c r="BD120" s="77"/>
      <c r="BE120" s="77"/>
      <c r="BF120" s="77"/>
      <c r="BG120" s="77"/>
      <c r="BH120" s="77"/>
      <c r="BI120" s="77"/>
      <c r="BJ120" s="77"/>
      <c r="BK120" s="77"/>
    </row>
    <row r="121" spans="1:63" x14ac:dyDescent="0.25">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c r="BI121" s="77"/>
      <c r="BJ121" s="77"/>
      <c r="BK121" s="77"/>
    </row>
    <row r="122" spans="1:63" x14ac:dyDescent="0.25">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c r="BA122" s="77"/>
      <c r="BB122" s="77"/>
      <c r="BC122" s="77"/>
      <c r="BD122" s="77"/>
      <c r="BE122" s="77"/>
      <c r="BF122" s="77"/>
      <c r="BG122" s="77"/>
      <c r="BH122" s="77"/>
      <c r="BI122" s="77"/>
      <c r="BJ122" s="77"/>
      <c r="BK122" s="77"/>
    </row>
    <row r="123" spans="1:63" x14ac:dyDescent="0.25">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row>
    <row r="124" spans="1:63" x14ac:dyDescent="0.25">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c r="BF124" s="77"/>
      <c r="BG124" s="77"/>
      <c r="BH124" s="77"/>
      <c r="BI124" s="77"/>
      <c r="BJ124" s="77"/>
      <c r="BK124" s="77"/>
    </row>
    <row r="125" spans="1:63" x14ac:dyDescent="0.25">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c r="BF125" s="77"/>
      <c r="BG125" s="77"/>
      <c r="BH125" s="77"/>
      <c r="BI125" s="77"/>
      <c r="BJ125" s="77"/>
      <c r="BK125" s="77"/>
    </row>
    <row r="126" spans="1:63" x14ac:dyDescent="0.25">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row>
    <row r="127" spans="1:63" x14ac:dyDescent="0.25">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7"/>
      <c r="BE127" s="77"/>
      <c r="BF127" s="77"/>
      <c r="BG127" s="77"/>
      <c r="BH127" s="77"/>
      <c r="BI127" s="77"/>
      <c r="BJ127" s="77"/>
      <c r="BK127" s="77"/>
    </row>
    <row r="128" spans="1:63" x14ac:dyDescent="0.25">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c r="BI128" s="77"/>
      <c r="BJ128" s="77"/>
      <c r="BK128" s="77"/>
    </row>
    <row r="129" spans="2:63" x14ac:dyDescent="0.25">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c r="BA129" s="77"/>
      <c r="BB129" s="77"/>
      <c r="BC129" s="77"/>
      <c r="BD129" s="77"/>
      <c r="BE129" s="77"/>
      <c r="BF129" s="77"/>
      <c r="BG129" s="77"/>
      <c r="BH129" s="77"/>
      <c r="BI129" s="77"/>
      <c r="BJ129" s="77"/>
      <c r="BK129" s="77"/>
    </row>
    <row r="130" spans="2:63" x14ac:dyDescent="0.25">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row>
    <row r="131" spans="2:63" x14ac:dyDescent="0.25">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c r="BA131" s="77"/>
      <c r="BB131" s="77"/>
      <c r="BC131" s="77"/>
      <c r="BD131" s="77"/>
      <c r="BE131" s="77"/>
      <c r="BF131" s="77"/>
      <c r="BG131" s="77"/>
      <c r="BH131" s="77"/>
      <c r="BI131" s="77"/>
      <c r="BJ131" s="77"/>
      <c r="BK131" s="77"/>
    </row>
    <row r="132" spans="2:63" x14ac:dyDescent="0.25">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c r="AZ132" s="77"/>
      <c r="BA132" s="77"/>
      <c r="BB132" s="77"/>
      <c r="BC132" s="77"/>
      <c r="BD132" s="77"/>
      <c r="BE132" s="77"/>
      <c r="BF132" s="77"/>
      <c r="BG132" s="77"/>
      <c r="BH132" s="77"/>
      <c r="BI132" s="77"/>
      <c r="BJ132" s="77"/>
      <c r="BK132" s="77"/>
    </row>
    <row r="133" spans="2:63" x14ac:dyDescent="0.25">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c r="AS133" s="77"/>
      <c r="AT133" s="77"/>
      <c r="AU133" s="77"/>
      <c r="AV133" s="77"/>
      <c r="AW133" s="77"/>
      <c r="AX133" s="77"/>
      <c r="AY133" s="77"/>
      <c r="AZ133" s="77"/>
      <c r="BA133" s="77"/>
      <c r="BB133" s="77"/>
      <c r="BC133" s="77"/>
      <c r="BD133" s="77"/>
      <c r="BE133" s="77"/>
      <c r="BF133" s="77"/>
      <c r="BG133" s="77"/>
      <c r="BH133" s="77"/>
      <c r="BI133" s="77"/>
      <c r="BJ133" s="77"/>
      <c r="BK133" s="77"/>
    </row>
    <row r="134" spans="2:63" x14ac:dyDescent="0.25">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c r="BF134" s="77"/>
      <c r="BG134" s="77"/>
      <c r="BH134" s="77"/>
      <c r="BI134" s="77"/>
      <c r="BJ134" s="77"/>
      <c r="BK134" s="77"/>
    </row>
    <row r="135" spans="2:63" x14ac:dyDescent="0.25">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c r="BB135" s="77"/>
      <c r="BC135" s="77"/>
      <c r="BD135" s="77"/>
      <c r="BE135" s="77"/>
      <c r="BF135" s="77"/>
      <c r="BG135" s="77"/>
      <c r="BH135" s="77"/>
      <c r="BI135" s="77"/>
      <c r="BJ135" s="77"/>
      <c r="BK135" s="77"/>
    </row>
    <row r="136" spans="2:63" x14ac:dyDescent="0.25">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7"/>
      <c r="BE136" s="77"/>
      <c r="BF136" s="77"/>
      <c r="BG136" s="77"/>
      <c r="BH136" s="77"/>
      <c r="BI136" s="77"/>
      <c r="BJ136" s="77"/>
      <c r="BK136" s="77"/>
    </row>
    <row r="137" spans="2:63" x14ac:dyDescent="0.25">
      <c r="B137" s="77"/>
      <c r="C137" s="77"/>
      <c r="D137" s="77"/>
      <c r="E137" s="77"/>
      <c r="F137" s="77"/>
      <c r="G137" s="77"/>
      <c r="H137" s="77"/>
      <c r="I137" s="77"/>
    </row>
    <row r="138" spans="2:63" x14ac:dyDescent="0.25">
      <c r="B138" s="77"/>
      <c r="C138" s="77"/>
      <c r="D138" s="77"/>
      <c r="E138" s="77"/>
      <c r="F138" s="77"/>
      <c r="G138" s="77"/>
      <c r="H138" s="77"/>
      <c r="I138" s="77"/>
    </row>
    <row r="139" spans="2:63" x14ac:dyDescent="0.25">
      <c r="B139" s="77"/>
      <c r="C139" s="77"/>
      <c r="D139" s="77"/>
      <c r="E139" s="77"/>
      <c r="F139" s="77"/>
      <c r="G139" s="77"/>
      <c r="H139" s="77"/>
      <c r="I139" s="77"/>
    </row>
    <row r="140" spans="2:63" x14ac:dyDescent="0.25">
      <c r="B140" s="77"/>
      <c r="C140" s="77"/>
      <c r="D140" s="77"/>
      <c r="E140" s="77"/>
      <c r="F140" s="77"/>
      <c r="G140" s="77"/>
      <c r="H140" s="77"/>
      <c r="I140" s="77"/>
    </row>
  </sheetData>
  <mergeCells count="46">
    <mergeCell ref="B2:I4"/>
    <mergeCell ref="J46:O51"/>
    <mergeCell ref="P46:U51"/>
    <mergeCell ref="V46:AA51"/>
    <mergeCell ref="J2:AM4"/>
    <mergeCell ref="E6:I13"/>
    <mergeCell ref="E14:I21"/>
    <mergeCell ref="AB46:AG51"/>
    <mergeCell ref="AH46:AM51"/>
    <mergeCell ref="E30:I37"/>
    <mergeCell ref="P14:U21"/>
    <mergeCell ref="P22:U29"/>
    <mergeCell ref="V22:AA29"/>
    <mergeCell ref="V30:AA37"/>
    <mergeCell ref="P30:U37"/>
    <mergeCell ref="V38:AA45"/>
    <mergeCell ref="J30:O37"/>
    <mergeCell ref="J14:O21"/>
    <mergeCell ref="J22:O29"/>
    <mergeCell ref="B6:D45"/>
    <mergeCell ref="AO6:AT13"/>
    <mergeCell ref="AO14:AT21"/>
    <mergeCell ref="AO22:AT29"/>
    <mergeCell ref="AO30:AT37"/>
    <mergeCell ref="E22:I29"/>
    <mergeCell ref="E38:I45"/>
    <mergeCell ref="J38:O45"/>
    <mergeCell ref="J6:O13"/>
    <mergeCell ref="P6:U13"/>
    <mergeCell ref="V6:AA13"/>
    <mergeCell ref="AB6:AG13"/>
    <mergeCell ref="AH6:AM13"/>
    <mergeCell ref="P38:U45"/>
    <mergeCell ref="AU6:AW13"/>
    <mergeCell ref="AU14:AW21"/>
    <mergeCell ref="AU22:AW29"/>
    <mergeCell ref="AU30:AW37"/>
    <mergeCell ref="AH14:AM21"/>
    <mergeCell ref="AH22:AM29"/>
    <mergeCell ref="AH30:AM37"/>
    <mergeCell ref="AH38:AM45"/>
    <mergeCell ref="AB14:AG21"/>
    <mergeCell ref="AB22:AG29"/>
    <mergeCell ref="AB30:AG37"/>
    <mergeCell ref="AB38:AG45"/>
    <mergeCell ref="V14:AA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3" zoomScale="40" zoomScaleNormal="40" workbookViewId="0">
      <selection activeCell="X14" sqref="X14"/>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row>
    <row r="2" spans="1:91" ht="18" customHeight="1" x14ac:dyDescent="0.25">
      <c r="A2" s="77"/>
      <c r="B2" s="451" t="s">
        <v>152</v>
      </c>
      <c r="C2" s="452"/>
      <c r="D2" s="452"/>
      <c r="E2" s="452"/>
      <c r="F2" s="452"/>
      <c r="G2" s="452"/>
      <c r="H2" s="452"/>
      <c r="I2" s="452"/>
      <c r="J2" s="424" t="s">
        <v>2</v>
      </c>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row>
    <row r="3" spans="1:91" ht="18.75" customHeight="1" x14ac:dyDescent="0.25">
      <c r="A3" s="77"/>
      <c r="B3" s="452"/>
      <c r="C3" s="452"/>
      <c r="D3" s="452"/>
      <c r="E3" s="452"/>
      <c r="F3" s="452"/>
      <c r="G3" s="452"/>
      <c r="H3" s="452"/>
      <c r="I3" s="452"/>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row>
    <row r="4" spans="1:91" ht="15" customHeight="1" x14ac:dyDescent="0.25">
      <c r="A4" s="77"/>
      <c r="B4" s="452"/>
      <c r="C4" s="452"/>
      <c r="D4" s="452"/>
      <c r="E4" s="452"/>
      <c r="F4" s="452"/>
      <c r="G4" s="452"/>
      <c r="H4" s="452"/>
      <c r="I4" s="452"/>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row>
    <row r="5" spans="1:91" ht="15.75" thickBot="1" x14ac:dyDescent="0.3">
      <c r="A5" s="77"/>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row>
    <row r="6" spans="1:91" ht="15" customHeight="1" x14ac:dyDescent="0.25">
      <c r="A6" s="77"/>
      <c r="B6" s="408" t="s">
        <v>4</v>
      </c>
      <c r="C6" s="408"/>
      <c r="D6" s="409"/>
      <c r="E6" s="435" t="s">
        <v>112</v>
      </c>
      <c r="F6" s="436"/>
      <c r="G6" s="436"/>
      <c r="H6" s="436"/>
      <c r="I6" s="453"/>
      <c r="J6" s="40" t="str">
        <f>IF(AND('Mapa final'!$AB$7="Muy Alta",'Mapa final'!$AD$7="Leve"),CONCATENATE("R1C",'Mapa final'!$R$7),"")</f>
        <v/>
      </c>
      <c r="K6" s="41" t="str">
        <f>IF(AND('Mapa final'!$AB$8="Muy Alta",'Mapa final'!$AD$8="Leve"),CONCATENATE("R1C",'Mapa final'!$R$8),"")</f>
        <v/>
      </c>
      <c r="L6" s="41" t="str">
        <f>IF(AND('Mapa final'!$AB$11="Muy Alta",'Mapa final'!$AD$11="Leve"),CONCATENATE("R1C",'Mapa final'!$R$11),"")</f>
        <v/>
      </c>
      <c r="M6" s="41" t="str">
        <f>IF(AND('Mapa final'!$AB$12="Muy Alta",'Mapa final'!$AD$12="Leve"),CONCATENATE("R1C",'Mapa final'!$R$12),"")</f>
        <v/>
      </c>
      <c r="N6" s="41" t="str">
        <f>IF(AND('Mapa final'!$AB$13="Muy Alta",'Mapa final'!$AD$13="Leve"),CONCATENATE("R1C",'Mapa final'!$R$13),"")</f>
        <v/>
      </c>
      <c r="O6" s="42" t="str">
        <f>IF(AND('Mapa final'!$AB$14="Muy Alta",'Mapa final'!$AD$14="Leve"),CONCATENATE("R1C",'Mapa final'!$R$14),"")</f>
        <v/>
      </c>
      <c r="P6" s="40" t="str">
        <f>IF(AND('Mapa final'!$AB$7="Muy Alta",'Mapa final'!$AD$7="Menor"),CONCATENATE("R1C",'Mapa final'!$R$7),"")</f>
        <v/>
      </c>
      <c r="Q6" s="41" t="str">
        <f>IF(AND('Mapa final'!$AB$8="Muy Alta",'Mapa final'!$AD$8="Menor"),CONCATENATE("R1C",'Mapa final'!$R$8),"")</f>
        <v/>
      </c>
      <c r="R6" s="41" t="str">
        <f>IF(AND('Mapa final'!$AB$11="Muy Alta",'Mapa final'!$AD$11="Menor"),CONCATENATE("R1C",'Mapa final'!$R$11),"")</f>
        <v/>
      </c>
      <c r="S6" s="41" t="str">
        <f>IF(AND('Mapa final'!$AB$12="Muy Alta",'Mapa final'!$AD$12="Menor"),CONCATENATE("R1C",'Mapa final'!$R$12),"")</f>
        <v/>
      </c>
      <c r="T6" s="41" t="str">
        <f>IF(AND('Mapa final'!$AB$13="Muy Alta",'Mapa final'!$AD$13="Menor"),CONCATENATE("R1C",'Mapa final'!$R$13),"")</f>
        <v/>
      </c>
      <c r="U6" s="42" t="str">
        <f>IF(AND('Mapa final'!$AB$14="Muy Alta",'Mapa final'!$AD$14="Menor"),CONCATENATE("R1C",'Mapa final'!$R$14),"")</f>
        <v/>
      </c>
      <c r="V6" s="40" t="str">
        <f>IF(AND('Mapa final'!$AB$7="Muy Alta",'Mapa final'!$AD$7="Moderado"),CONCATENATE("R1C",'Mapa final'!$R$7),"")</f>
        <v/>
      </c>
      <c r="W6" s="41" t="str">
        <f>IF(AND('Mapa final'!$AB$8="Muy Alta",'Mapa final'!$AD$8="Moderado"),CONCATENATE("R1C",'Mapa final'!$R$8),"")</f>
        <v/>
      </c>
      <c r="X6" s="41" t="str">
        <f>IF(AND('Mapa final'!$AB$11="Muy Alta",'Mapa final'!$AD$11="Moderado"),CONCATENATE("R1C",'Mapa final'!$R$11),"")</f>
        <v/>
      </c>
      <c r="Y6" s="41" t="str">
        <f>IF(AND('Mapa final'!$AB$12="Muy Alta",'Mapa final'!$AD$12="Moderado"),CONCATENATE("R1C",'Mapa final'!$R$12),"")</f>
        <v/>
      </c>
      <c r="Z6" s="41" t="str">
        <f>IF(AND('Mapa final'!$AB$13="Muy Alta",'Mapa final'!$AD$13="Moderado"),CONCATENATE("R1C",'Mapa final'!$R$13),"")</f>
        <v/>
      </c>
      <c r="AA6" s="42" t="str">
        <f>IF(AND('Mapa final'!$AB$14="Muy Alta",'Mapa final'!$AD$14="Moderado"),CONCATENATE("R1C",'Mapa final'!$R$14),"")</f>
        <v/>
      </c>
      <c r="AB6" s="40" t="str">
        <f>IF(AND('Mapa final'!$AB$7="Muy Alta",'Mapa final'!$AD$7="Mayor"),CONCATENATE("R1C",'Mapa final'!$R$7),"")</f>
        <v/>
      </c>
      <c r="AC6" s="41" t="str">
        <f>IF(AND('Mapa final'!$AB$8="Muy Alta",'Mapa final'!$AD$8="Mayor"),CONCATENATE("R1C",'Mapa final'!$R$8),"")</f>
        <v/>
      </c>
      <c r="AD6" s="41" t="str">
        <f>IF(AND('Mapa final'!$AB$11="Muy Alta",'Mapa final'!$AD$11="Mayor"),CONCATENATE("R1C",'Mapa final'!$R$11),"")</f>
        <v/>
      </c>
      <c r="AE6" s="41" t="str">
        <f>IF(AND('Mapa final'!$AB$12="Muy Alta",'Mapa final'!$AD$12="Mayor"),CONCATENATE("R1C",'Mapa final'!$R$12),"")</f>
        <v/>
      </c>
      <c r="AF6" s="41" t="str">
        <f>IF(AND('Mapa final'!$AB$13="Muy Alta",'Mapa final'!$AD$13="Mayor"),CONCATENATE("R1C",'Mapa final'!$R$13),"")</f>
        <v/>
      </c>
      <c r="AG6" s="42" t="str">
        <f>IF(AND('Mapa final'!$AB$14="Muy Alta",'Mapa final'!$AD$14="Mayor"),CONCATENATE("R1C",'Mapa final'!$R$14),"")</f>
        <v/>
      </c>
      <c r="AH6" s="43" t="str">
        <f>IF(AND('Mapa final'!$AB$7="Muy Alta",'Mapa final'!$AD$7="Catastrófico"),CONCATENATE("R1C",'Mapa final'!$R$7),"")</f>
        <v/>
      </c>
      <c r="AI6" s="44" t="str">
        <f>IF(AND('Mapa final'!$AB$8="Muy Alta",'Mapa final'!$AD$8="Catastrófico"),CONCATENATE("R1C",'Mapa final'!$R$8),"")</f>
        <v/>
      </c>
      <c r="AJ6" s="44" t="str">
        <f>IF(AND('Mapa final'!$AB$11="Muy Alta",'Mapa final'!$AD$11="Catastrófico"),CONCATENATE("R1C",'Mapa final'!$R$11),"")</f>
        <v/>
      </c>
      <c r="AK6" s="44" t="str">
        <f>IF(AND('Mapa final'!$AB$12="Muy Alta",'Mapa final'!$AD$12="Catastrófico"),CONCATENATE("R1C",'Mapa final'!$R$12),"")</f>
        <v/>
      </c>
      <c r="AL6" s="44" t="str">
        <f>IF(AND('Mapa final'!$AB$13="Muy Alta",'Mapa final'!$AD$13="Catastrófico"),CONCATENATE("R1C",'Mapa final'!$R$13),"")</f>
        <v/>
      </c>
      <c r="AM6" s="45" t="str">
        <f>IF(AND('Mapa final'!$AB$14="Muy Alta",'Mapa final'!$AD$14="Catastrófico"),CONCATENATE("R1C",'Mapa final'!$R$14),"")</f>
        <v/>
      </c>
      <c r="AN6" s="77"/>
      <c r="AO6" s="442" t="s">
        <v>75</v>
      </c>
      <c r="AP6" s="443"/>
      <c r="AQ6" s="443"/>
      <c r="AR6" s="443"/>
      <c r="AS6" s="443"/>
      <c r="AT6" s="444"/>
      <c r="AU6" s="426">
        <f>COUNTIF('Mapa final'!AF7:AF563,"Extremo")</f>
        <v>0</v>
      </c>
      <c r="AV6" s="427"/>
      <c r="AW6" s="42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row>
    <row r="7" spans="1:91" ht="15" customHeight="1" x14ac:dyDescent="0.25">
      <c r="A7" s="77"/>
      <c r="B7" s="408"/>
      <c r="C7" s="408"/>
      <c r="D7" s="409"/>
      <c r="E7" s="439"/>
      <c r="F7" s="438"/>
      <c r="G7" s="438"/>
      <c r="H7" s="438"/>
      <c r="I7" s="454"/>
      <c r="J7" s="46" t="str">
        <f>IF(AND('Mapa final'!$AB$15="Muy Alta",'Mapa final'!$AD$15="Leve"),CONCATENATE("R2C",'Mapa final'!$R$15),"")</f>
        <v/>
      </c>
      <c r="K7" s="47" t="str">
        <f>IF(AND('Mapa final'!$AB$16="Muy Alta",'Mapa final'!$AD$16="Leve"),CONCATENATE("R2C",'Mapa final'!$R$16),"")</f>
        <v/>
      </c>
      <c r="L7" s="47" t="str">
        <f>IF(AND('Mapa final'!$AB$17="Muy Alta",'Mapa final'!$AD$17="Leve"),CONCATENATE("R2C",'Mapa final'!$R$17),"")</f>
        <v/>
      </c>
      <c r="M7" s="47" t="str">
        <f>IF(AND('Mapa final'!$AB$19="Muy Alta",'Mapa final'!$AD$19="Leve"),CONCATENATE("R2C",'Mapa final'!$R$19),"")</f>
        <v/>
      </c>
      <c r="N7" s="47" t="str">
        <f>IF(AND('Mapa final'!$AB$20="Muy Alta",'Mapa final'!$AD$20="Leve"),CONCATENATE("R2C",'Mapa final'!$R$20),"")</f>
        <v/>
      </c>
      <c r="O7" s="48" t="str">
        <f>IF(AND('Mapa final'!$AB$21="Muy Alta",'Mapa final'!$AD$21="Leve"),CONCATENATE("R2C",'Mapa final'!$R$21),"")</f>
        <v/>
      </c>
      <c r="P7" s="46" t="str">
        <f>IF(AND('Mapa final'!$AB$15="Muy Alta",'Mapa final'!$AD$15="Menor"),CONCATENATE("R2C",'Mapa final'!$R$15),"")</f>
        <v/>
      </c>
      <c r="Q7" s="47" t="str">
        <f>IF(AND('Mapa final'!$AB$16="Muy Alta",'Mapa final'!$AD$16="Menor"),CONCATENATE("R2C",'Mapa final'!$R$16),"")</f>
        <v/>
      </c>
      <c r="R7" s="47" t="str">
        <f>IF(AND('Mapa final'!$AB$17="Muy Alta",'Mapa final'!$AD$17="Menor"),CONCATENATE("R2C",'Mapa final'!$R$17),"")</f>
        <v/>
      </c>
      <c r="S7" s="47" t="str">
        <f>IF(AND('Mapa final'!$AB$19="Muy Alta",'Mapa final'!$AD$19="Menor"),CONCATENATE("R2C",'Mapa final'!$R$19),"")</f>
        <v/>
      </c>
      <c r="T7" s="47" t="str">
        <f>IF(AND('Mapa final'!$AB$20="Muy Alta",'Mapa final'!$AD$20="Menor"),CONCATENATE("R2C",'Mapa final'!$R$20),"")</f>
        <v/>
      </c>
      <c r="U7" s="48" t="str">
        <f>IF(AND('Mapa final'!$AB$21="Muy Alta",'Mapa final'!$AD$21="Menor"),CONCATENATE("R2C",'Mapa final'!$R$21),"")</f>
        <v/>
      </c>
      <c r="V7" s="46" t="str">
        <f>IF(AND('Mapa final'!$AB$15="Muy Alta",'Mapa final'!$AD$15="Moderado"),CONCATENATE("R2C",'Mapa final'!$R$15),"")</f>
        <v/>
      </c>
      <c r="W7" s="47" t="str">
        <f>IF(AND('Mapa final'!$AB$16="Muy Alta",'Mapa final'!$AD$16="Moderado"),CONCATENATE("R2C",'Mapa final'!$R$16),"")</f>
        <v/>
      </c>
      <c r="X7" s="47" t="str">
        <f>IF(AND('Mapa final'!$AB$17="Muy Alta",'Mapa final'!$AD$17="Moderado"),CONCATENATE("R2C",'Mapa final'!$R$17),"")</f>
        <v/>
      </c>
      <c r="Y7" s="47" t="str">
        <f>IF(AND('Mapa final'!$AB$19="Muy Alta",'Mapa final'!$AD$19="Moderado"),CONCATENATE("R2C",'Mapa final'!$R$19),"")</f>
        <v/>
      </c>
      <c r="Z7" s="47" t="str">
        <f>IF(AND('Mapa final'!$AB$20="Muy Alta",'Mapa final'!$AD$20="Moderado"),CONCATENATE("R2C",'Mapa final'!$R$20),"")</f>
        <v/>
      </c>
      <c r="AA7" s="48" t="str">
        <f>IF(AND('Mapa final'!$AB$21="Muy Alta",'Mapa final'!$AD$21="Moderado"),CONCATENATE("R2C",'Mapa final'!$R$21),"")</f>
        <v/>
      </c>
      <c r="AB7" s="46" t="str">
        <f>IF(AND('Mapa final'!$AB$15="Muy Alta",'Mapa final'!$AD$15="Mayor"),CONCATENATE("R2C",'Mapa final'!$R$15),"")</f>
        <v/>
      </c>
      <c r="AC7" s="47" t="str">
        <f>IF(AND('Mapa final'!$AB$16="Muy Alta",'Mapa final'!$AD$16="Mayor"),CONCATENATE("R2C",'Mapa final'!$R$16),"")</f>
        <v/>
      </c>
      <c r="AD7" s="47" t="str">
        <f>IF(AND('Mapa final'!$AB$17="Muy Alta",'Mapa final'!$AD$17="Mayor"),CONCATENATE("R2C",'Mapa final'!$R$17),"")</f>
        <v/>
      </c>
      <c r="AE7" s="47" t="str">
        <f>IF(AND('Mapa final'!$AB$19="Muy Alta",'Mapa final'!$AD$19="Mayor"),CONCATENATE("R2C",'Mapa final'!$R$19),"")</f>
        <v/>
      </c>
      <c r="AF7" s="47" t="str">
        <f>IF(AND('Mapa final'!$AB$20="Muy Alta",'Mapa final'!$AD$20="Mayor"),CONCATENATE("R2C",'Mapa final'!$R$20),"")</f>
        <v/>
      </c>
      <c r="AG7" s="48" t="str">
        <f>IF(AND('Mapa final'!$AB$21="Muy Alta",'Mapa final'!$AD$21="Mayor"),CONCATENATE("R2C",'Mapa final'!$R$21),"")</f>
        <v/>
      </c>
      <c r="AH7" s="49" t="str">
        <f>IF(AND('Mapa final'!$AB$15="Muy Alta",'Mapa final'!$AD$15="Catastrófico"),CONCATENATE("R2C",'Mapa final'!$R$15),"")</f>
        <v/>
      </c>
      <c r="AI7" s="50" t="str">
        <f>IF(AND('Mapa final'!$AB$16="Muy Alta",'Mapa final'!$AD$16="Catastrófico"),CONCATENATE("R2C",'Mapa final'!$R$16),"")</f>
        <v/>
      </c>
      <c r="AJ7" s="50" t="str">
        <f>IF(AND('Mapa final'!$AB$17="Muy Alta",'Mapa final'!$AD$17="Catastrófico"),CONCATENATE("R2C",'Mapa final'!$R$17),"")</f>
        <v/>
      </c>
      <c r="AK7" s="50" t="str">
        <f>IF(AND('Mapa final'!$AB$19="Muy Alta",'Mapa final'!$AD$19="Catastrófico"),CONCATENATE("R2C",'Mapa final'!$R$19),"")</f>
        <v/>
      </c>
      <c r="AL7" s="50" t="str">
        <f>IF(AND('Mapa final'!$AB$20="Muy Alta",'Mapa final'!$AD$20="Catastrófico"),CONCATENATE("R2C",'Mapa final'!$R$20),"")</f>
        <v/>
      </c>
      <c r="AM7" s="51" t="str">
        <f>IF(AND('Mapa final'!$AB$21="Muy Alta",'Mapa final'!$AD$21="Catastrófico"),CONCATENATE("R2C",'Mapa final'!$R$21),"")</f>
        <v/>
      </c>
      <c r="AN7" s="77"/>
      <c r="AO7" s="445"/>
      <c r="AP7" s="446"/>
      <c r="AQ7" s="446"/>
      <c r="AR7" s="446"/>
      <c r="AS7" s="446"/>
      <c r="AT7" s="447"/>
      <c r="AU7" s="426"/>
      <c r="AV7" s="427"/>
      <c r="AW7" s="42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row>
    <row r="8" spans="1:91" ht="15" customHeight="1" x14ac:dyDescent="0.25">
      <c r="A8" s="77"/>
      <c r="B8" s="408"/>
      <c r="C8" s="408"/>
      <c r="D8" s="409"/>
      <c r="E8" s="439"/>
      <c r="F8" s="438"/>
      <c r="G8" s="438"/>
      <c r="H8" s="438"/>
      <c r="I8" s="454"/>
      <c r="J8" s="46" t="str">
        <f>IF(AND('Mapa final'!$AB$22="Muy Alta",'Mapa final'!$AD$22="Leve"),CONCATENATE("R3C",'Mapa final'!$R$22),"")</f>
        <v/>
      </c>
      <c r="K8" s="47" t="str">
        <f>IF(AND('Mapa final'!$AB$23="Muy Alta",'Mapa final'!$AD$23="Leve"),CONCATENATE("R3C",'Mapa final'!$R$23),"")</f>
        <v/>
      </c>
      <c r="L8" s="47" t="str">
        <f>IF(AND('Mapa final'!$AB$24="Muy Alta",'Mapa final'!$AD$24="Leve"),CONCATENATE("R3C",'Mapa final'!$R$24),"")</f>
        <v/>
      </c>
      <c r="M8" s="47" t="str">
        <f>IF(AND('Mapa final'!$AB$25="Muy Alta",'Mapa final'!$AD$25="Leve"),CONCATENATE("R3C",'Mapa final'!$R$25),"")</f>
        <v/>
      </c>
      <c r="N8" s="47" t="str">
        <f>IF(AND('Mapa final'!$AB$27="Muy Alta",'Mapa final'!$AD$27="Leve"),CONCATENATE("R3C",'Mapa final'!$R$27),"")</f>
        <v/>
      </c>
      <c r="O8" s="48" t="str">
        <f>IF(AND('Mapa final'!$AB$28="Muy Alta",'Mapa final'!$AD$28="Leve"),CONCATENATE("R3C",'Mapa final'!$R$28),"")</f>
        <v/>
      </c>
      <c r="P8" s="46" t="str">
        <f>IF(AND('Mapa final'!$AB$22="Muy Alta",'Mapa final'!$AD$22="Menor"),CONCATENATE("R3C",'Mapa final'!$R$22),"")</f>
        <v/>
      </c>
      <c r="Q8" s="47" t="str">
        <f>IF(AND('Mapa final'!$AB$23="Muy Alta",'Mapa final'!$AD$23="Menor"),CONCATENATE("R3C",'Mapa final'!$R$23),"")</f>
        <v/>
      </c>
      <c r="R8" s="47" t="str">
        <f>IF(AND('Mapa final'!$AB$24="Muy Alta",'Mapa final'!$AD$24="Menor"),CONCATENATE("R3C",'Mapa final'!$R$24),"")</f>
        <v/>
      </c>
      <c r="S8" s="47" t="str">
        <f>IF(AND('Mapa final'!$AB$25="Muy Alta",'Mapa final'!$AD$25="Menor"),CONCATENATE("R3C",'Mapa final'!$R$25),"")</f>
        <v/>
      </c>
      <c r="T8" s="47" t="str">
        <f>IF(AND('Mapa final'!$AB$27="Muy Alta",'Mapa final'!$AD$27="Menor"),CONCATENATE("R3C",'Mapa final'!$R$27),"")</f>
        <v/>
      </c>
      <c r="U8" s="48" t="str">
        <f>IF(AND('Mapa final'!$AB$28="Muy Alta",'Mapa final'!$AD$28="Menor"),CONCATENATE("R3C",'Mapa final'!$R$28),"")</f>
        <v/>
      </c>
      <c r="V8" s="46" t="str">
        <f>IF(AND('Mapa final'!$AB$22="Muy Alta",'Mapa final'!$AD$22="Moderado"),CONCATENATE("R3C",'Mapa final'!$R$22),"")</f>
        <v/>
      </c>
      <c r="W8" s="47" t="str">
        <f>IF(AND('Mapa final'!$AB$23="Muy Alta",'Mapa final'!$AD$23="Moderado"),CONCATENATE("R3C",'Mapa final'!$R$23),"")</f>
        <v/>
      </c>
      <c r="X8" s="47" t="str">
        <f>IF(AND('Mapa final'!$AB$24="Muy Alta",'Mapa final'!$AD$24="Moderado"),CONCATENATE("R3C",'Mapa final'!$R$24),"")</f>
        <v/>
      </c>
      <c r="Y8" s="47" t="str">
        <f>IF(AND('Mapa final'!$AB$25="Muy Alta",'Mapa final'!$AD$25="Moderado"),CONCATENATE("R3C",'Mapa final'!$R$25),"")</f>
        <v/>
      </c>
      <c r="Z8" s="47" t="str">
        <f>IF(AND('Mapa final'!$AB$27="Muy Alta",'Mapa final'!$AD$27="Moderado"),CONCATENATE("R3C",'Mapa final'!$R$27),"")</f>
        <v/>
      </c>
      <c r="AA8" s="48" t="str">
        <f>IF(AND('Mapa final'!$AB$28="Muy Alta",'Mapa final'!$AD$28="Moderado"),CONCATENATE("R3C",'Mapa final'!$R$28),"")</f>
        <v/>
      </c>
      <c r="AB8" s="46" t="str">
        <f>IF(AND('Mapa final'!$AB$22="Muy Alta",'Mapa final'!$AD$22="Mayor"),CONCATENATE("R3C",'Mapa final'!$R$22),"")</f>
        <v/>
      </c>
      <c r="AC8" s="47" t="str">
        <f>IF(AND('Mapa final'!$AB$23="Muy Alta",'Mapa final'!$AD$23="Mayor"),CONCATENATE("R3C",'Mapa final'!$R$23),"")</f>
        <v/>
      </c>
      <c r="AD8" s="47" t="str">
        <f>IF(AND('Mapa final'!$AB$24="Muy Alta",'Mapa final'!$AD$24="Mayor"),CONCATENATE("R3C",'Mapa final'!$R$24),"")</f>
        <v/>
      </c>
      <c r="AE8" s="47" t="str">
        <f>IF(AND('Mapa final'!$AB$25="Muy Alta",'Mapa final'!$AD$25="Mayor"),CONCATENATE("R3C",'Mapa final'!$R$25),"")</f>
        <v/>
      </c>
      <c r="AF8" s="47" t="str">
        <f>IF(AND('Mapa final'!$AB$27="Muy Alta",'Mapa final'!$AD$27="Mayor"),CONCATENATE("R3C",'Mapa final'!$R$27),"")</f>
        <v/>
      </c>
      <c r="AG8" s="48" t="str">
        <f>IF(AND('Mapa final'!$AB$28="Muy Alta",'Mapa final'!$AD$28="Mayor"),CONCATENATE("R3C",'Mapa final'!$R$28),"")</f>
        <v/>
      </c>
      <c r="AH8" s="49" t="str">
        <f>IF(AND('Mapa final'!$AB$22="Muy Alta",'Mapa final'!$AD$22="Catastrófico"),CONCATENATE("R3C",'Mapa final'!$R$22),"")</f>
        <v/>
      </c>
      <c r="AI8" s="50" t="str">
        <f>IF(AND('Mapa final'!$AB$23="Muy Alta",'Mapa final'!$AD$23="Catastrófico"),CONCATENATE("R3C",'Mapa final'!$R$23),"")</f>
        <v/>
      </c>
      <c r="AJ8" s="50" t="str">
        <f>IF(AND('Mapa final'!$AB$24="Muy Alta",'Mapa final'!$AD$24="Catastrófico"),CONCATENATE("R3C",'Mapa final'!$R$24),"")</f>
        <v/>
      </c>
      <c r="AK8" s="50" t="str">
        <f>IF(AND('Mapa final'!$AB$25="Muy Alta",'Mapa final'!$AD$25="Catastrófico"),CONCATENATE("R3C",'Mapa final'!$R$25),"")</f>
        <v/>
      </c>
      <c r="AL8" s="50" t="str">
        <f>IF(AND('Mapa final'!$AB$27="Muy Alta",'Mapa final'!$AD$27="Catastrófico"),CONCATENATE("R3C",'Mapa final'!$R$27),"")</f>
        <v/>
      </c>
      <c r="AM8" s="51" t="str">
        <f>IF(AND('Mapa final'!$AB$28="Muy Alta",'Mapa final'!$AD$28="Catastrófico"),CONCATENATE("R3C",'Mapa final'!$R$28),"")</f>
        <v/>
      </c>
      <c r="AN8" s="77"/>
      <c r="AO8" s="445"/>
      <c r="AP8" s="446"/>
      <c r="AQ8" s="446"/>
      <c r="AR8" s="446"/>
      <c r="AS8" s="446"/>
      <c r="AT8" s="447"/>
      <c r="AU8" s="426"/>
      <c r="AV8" s="427"/>
      <c r="AW8" s="42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row>
    <row r="9" spans="1:91" ht="15" customHeight="1" x14ac:dyDescent="0.25">
      <c r="A9" s="77"/>
      <c r="B9" s="408"/>
      <c r="C9" s="408"/>
      <c r="D9" s="409"/>
      <c r="E9" s="439"/>
      <c r="F9" s="438"/>
      <c r="G9" s="438"/>
      <c r="H9" s="438"/>
      <c r="I9" s="454"/>
      <c r="J9" s="46" t="str">
        <f>IF(AND('Mapa final'!$AB$29="Muy Alta",'Mapa final'!$AD$29="Leve"),CONCATENATE("R4C",'Mapa final'!$R$29),"")</f>
        <v/>
      </c>
      <c r="K9" s="47" t="str">
        <f>IF(AND('Mapa final'!$AB$30="Muy Alta",'Mapa final'!$AD$30="Leve"),CONCATENATE("R4C",'Mapa final'!$R$30),"")</f>
        <v/>
      </c>
      <c r="L9" s="47" t="str">
        <f>IF(AND('Mapa final'!$AB$32="Muy Alta",'Mapa final'!$AD$32="Leve"),CONCATENATE("R4C",'Mapa final'!$R$32),"")</f>
        <v/>
      </c>
      <c r="M9" s="47" t="str">
        <f>IF(AND('Mapa final'!$AB$33="Muy Alta",'Mapa final'!$AD$33="Leve"),CONCATENATE("R4C",'Mapa final'!$R$33),"")</f>
        <v/>
      </c>
      <c r="N9" s="47" t="str">
        <f>IF(AND('Mapa final'!$AB$34="Muy Alta",'Mapa final'!$AD$34="Leve"),CONCATENATE("R4C",'Mapa final'!$R$34),"")</f>
        <v/>
      </c>
      <c r="O9" s="48" t="str">
        <f>IF(AND('Mapa final'!$AB$35="Muy Alta",'Mapa final'!$AD$35="Leve"),CONCATENATE("R4C",'Mapa final'!$R$35),"")</f>
        <v/>
      </c>
      <c r="P9" s="46" t="str">
        <f>IF(AND('Mapa final'!$AB$29="Muy Alta",'Mapa final'!$AD$29="Menor"),CONCATENATE("R4C",'Mapa final'!$R$29),"")</f>
        <v/>
      </c>
      <c r="Q9" s="47" t="str">
        <f>IF(AND('Mapa final'!$AB$30="Muy Alta",'Mapa final'!$AD$30="Menor"),CONCATENATE("R4C",'Mapa final'!$R$30),"")</f>
        <v/>
      </c>
      <c r="R9" s="47" t="str">
        <f>IF(AND('Mapa final'!$AB$32="Muy Alta",'Mapa final'!$AD$32="Menor"),CONCATENATE("R4C",'Mapa final'!$R$32),"")</f>
        <v/>
      </c>
      <c r="S9" s="47" t="str">
        <f>IF(AND('Mapa final'!$AB$33="Muy Alta",'Mapa final'!$AD$33="Menor"),CONCATENATE("R4C",'Mapa final'!$R$33),"")</f>
        <v/>
      </c>
      <c r="T9" s="47" t="str">
        <f>IF(AND('Mapa final'!$AB$34="Muy Alta",'Mapa final'!$AD$34="Menor"),CONCATENATE("R4C",'Mapa final'!$R$34),"")</f>
        <v/>
      </c>
      <c r="U9" s="48" t="str">
        <f>IF(AND('Mapa final'!$AB$35="Muy Alta",'Mapa final'!$AD$35="Menor"),CONCATENATE("R4C",'Mapa final'!$R$35),"")</f>
        <v/>
      </c>
      <c r="V9" s="46" t="str">
        <f>IF(AND('Mapa final'!$AB$29="Muy Alta",'Mapa final'!$AD$29="Moderado"),CONCATENATE("R4C",'Mapa final'!$R$29),"")</f>
        <v/>
      </c>
      <c r="W9" s="47" t="str">
        <f>IF(AND('Mapa final'!$AB$30="Muy Alta",'Mapa final'!$AD$30="Moderado"),CONCATENATE("R4C",'Mapa final'!$R$30),"")</f>
        <v/>
      </c>
      <c r="X9" s="47" t="str">
        <f>IF(AND('Mapa final'!$AB$32="Muy Alta",'Mapa final'!$AD$32="Moderado"),CONCATENATE("R4C",'Mapa final'!$R$32),"")</f>
        <v/>
      </c>
      <c r="Y9" s="47" t="str">
        <f>IF(AND('Mapa final'!$AB$33="Muy Alta",'Mapa final'!$AD$33="Moderado"),CONCATENATE("R4C",'Mapa final'!$R$33),"")</f>
        <v/>
      </c>
      <c r="Z9" s="47" t="str">
        <f>IF(AND('Mapa final'!$AB$34="Muy Alta",'Mapa final'!$AD$34="Moderado"),CONCATENATE("R4C",'Mapa final'!$R$34),"")</f>
        <v/>
      </c>
      <c r="AA9" s="48" t="str">
        <f>IF(AND('Mapa final'!$AB$35="Muy Alta",'Mapa final'!$AD$35="Moderado"),CONCATENATE("R4C",'Mapa final'!$R$35),"")</f>
        <v/>
      </c>
      <c r="AB9" s="46" t="str">
        <f>IF(AND('Mapa final'!$AB$29="Muy Alta",'Mapa final'!$AD$29="Mayor"),CONCATENATE("R4C",'Mapa final'!$R$29),"")</f>
        <v/>
      </c>
      <c r="AC9" s="47" t="str">
        <f>IF(AND('Mapa final'!$AB$30="Muy Alta",'Mapa final'!$AD$30="Mayor"),CONCATENATE("R4C",'Mapa final'!$R$30),"")</f>
        <v/>
      </c>
      <c r="AD9" s="47" t="str">
        <f>IF(AND('Mapa final'!$AB$32="Muy Alta",'Mapa final'!$AD$32="Mayor"),CONCATENATE("R4C",'Mapa final'!$R$32),"")</f>
        <v/>
      </c>
      <c r="AE9" s="47" t="str">
        <f>IF(AND('Mapa final'!$AB$33="Muy Alta",'Mapa final'!$AD$33="Mayor"),CONCATENATE("R4C",'Mapa final'!$R$33),"")</f>
        <v/>
      </c>
      <c r="AF9" s="47" t="str">
        <f>IF(AND('Mapa final'!$AB$34="Muy Alta",'Mapa final'!$AD$34="Mayor"),CONCATENATE("R4C",'Mapa final'!$R$34),"")</f>
        <v/>
      </c>
      <c r="AG9" s="48" t="str">
        <f>IF(AND('Mapa final'!$AB$35="Muy Alta",'Mapa final'!$AD$35="Mayor"),CONCATENATE("R4C",'Mapa final'!$R$35),"")</f>
        <v/>
      </c>
      <c r="AH9" s="49" t="str">
        <f>IF(AND('Mapa final'!$AB$29="Muy Alta",'Mapa final'!$AD$29="Catastrófico"),CONCATENATE("R4C",'Mapa final'!$R$29),"")</f>
        <v/>
      </c>
      <c r="AI9" s="50" t="str">
        <f>IF(AND('Mapa final'!$AB$30="Muy Alta",'Mapa final'!$AD$30="Catastrófico"),CONCATENATE("R4C",'Mapa final'!$R$30),"")</f>
        <v/>
      </c>
      <c r="AJ9" s="50" t="str">
        <f>IF(AND('Mapa final'!$AB$32="Muy Alta",'Mapa final'!$AD$32="Catastrófico"),CONCATENATE("R4C",'Mapa final'!$R$32),"")</f>
        <v/>
      </c>
      <c r="AK9" s="50" t="str">
        <f>IF(AND('Mapa final'!$AB$33="Muy Alta",'Mapa final'!$AD$33="Catastrófico"),CONCATENATE("R4C",'Mapa final'!$R$33),"")</f>
        <v/>
      </c>
      <c r="AL9" s="50" t="str">
        <f>IF(AND('Mapa final'!$AB$34="Muy Alta",'Mapa final'!$AD$34="Catastrófico"),CONCATENATE("R4C",'Mapa final'!$R$34),"")</f>
        <v/>
      </c>
      <c r="AM9" s="51" t="str">
        <f>IF(AND('Mapa final'!$AB$35="Muy Alta",'Mapa final'!$AD$35="Catastrófico"),CONCATENATE("R4C",'Mapa final'!$R$35),"")</f>
        <v/>
      </c>
      <c r="AN9" s="77"/>
      <c r="AO9" s="445"/>
      <c r="AP9" s="446"/>
      <c r="AQ9" s="446"/>
      <c r="AR9" s="446"/>
      <c r="AS9" s="446"/>
      <c r="AT9" s="447"/>
      <c r="AU9" s="426"/>
      <c r="AV9" s="427"/>
      <c r="AW9" s="42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row>
    <row r="10" spans="1:91" ht="15" customHeight="1" x14ac:dyDescent="0.25">
      <c r="A10" s="77"/>
      <c r="B10" s="408"/>
      <c r="C10" s="408"/>
      <c r="D10" s="409"/>
      <c r="E10" s="439"/>
      <c r="F10" s="438"/>
      <c r="G10" s="438"/>
      <c r="H10" s="438"/>
      <c r="I10" s="454"/>
      <c r="J10" s="46" t="str">
        <f>IF(AND('Mapa final'!$AB$36="Muy Alta",'Mapa final'!$AD$36="Leve"),CONCATENATE("R5C",'Mapa final'!$R$36),"")</f>
        <v/>
      </c>
      <c r="K10" s="47" t="str">
        <f>IF(AND('Mapa final'!$AB$37="Muy Alta",'Mapa final'!$AD$37="Leve"),CONCATENATE("R5C",'Mapa final'!$R$37),"")</f>
        <v/>
      </c>
      <c r="L10" s="47" t="str">
        <f>IF(AND('Mapa final'!$AB$38="Muy Alta",'Mapa final'!$AD$38="Leve"),CONCATENATE("R5C",'Mapa final'!$R$38),"")</f>
        <v/>
      </c>
      <c r="M10" s="47" t="str">
        <f>IF(AND('Mapa final'!$AB$39="Muy Alta",'Mapa final'!$AD$39="Leve"),CONCATENATE("R5C",'Mapa final'!$R$39),"")</f>
        <v/>
      </c>
      <c r="N10" s="47" t="str">
        <f>IF(AND('Mapa final'!$AB$40="Muy Alta",'Mapa final'!$AD$40="Leve"),CONCATENATE("R5C",'Mapa final'!$R$40),"")</f>
        <v/>
      </c>
      <c r="O10" s="48" t="str">
        <f>IF(AND('Mapa final'!$AB$41="Muy Alta",'Mapa final'!$AD$41="Leve"),CONCATENATE("R5C",'Mapa final'!$R$41),"")</f>
        <v/>
      </c>
      <c r="P10" s="46" t="str">
        <f>IF(AND('Mapa final'!$AB$36="Muy Alta",'Mapa final'!$AD$36="Menor"),CONCATENATE("R5C",'Mapa final'!$R$36),"")</f>
        <v/>
      </c>
      <c r="Q10" s="47" t="str">
        <f>IF(AND('Mapa final'!$AB$37="Muy Alta",'Mapa final'!$AD$37="Menor"),CONCATENATE("R5C",'Mapa final'!$R$37),"")</f>
        <v/>
      </c>
      <c r="R10" s="47" t="str">
        <f>IF(AND('Mapa final'!$AB$38="Muy Alta",'Mapa final'!$AD$38="Menor"),CONCATENATE("R5C",'Mapa final'!$R$38),"")</f>
        <v/>
      </c>
      <c r="S10" s="47" t="str">
        <f>IF(AND('Mapa final'!$AB$39="Muy Alta",'Mapa final'!$AD$39="Menor"),CONCATENATE("R5C",'Mapa final'!$R$39),"")</f>
        <v/>
      </c>
      <c r="T10" s="47" t="str">
        <f>IF(AND('Mapa final'!$AB$40="Muy Alta",'Mapa final'!$AD$40="Menor"),CONCATENATE("R5C",'Mapa final'!$R$40),"")</f>
        <v/>
      </c>
      <c r="U10" s="48" t="str">
        <f>IF(AND('Mapa final'!$AB$41="Muy Alta",'Mapa final'!$AD$41="Menor"),CONCATENATE("R5C",'Mapa final'!$R$41),"")</f>
        <v/>
      </c>
      <c r="V10" s="46" t="str">
        <f>IF(AND('Mapa final'!$AB$36="Muy Alta",'Mapa final'!$AD$36="Moderado"),CONCATENATE("R5C",'Mapa final'!$R$36),"")</f>
        <v/>
      </c>
      <c r="W10" s="47" t="str">
        <f>IF(AND('Mapa final'!$AB$37="Muy Alta",'Mapa final'!$AD$37="Moderado"),CONCATENATE("R5C",'Mapa final'!$R$37),"")</f>
        <v/>
      </c>
      <c r="X10" s="47" t="str">
        <f>IF(AND('Mapa final'!$AB$38="Muy Alta",'Mapa final'!$AD$38="Moderado"),CONCATENATE("R5C",'Mapa final'!$R$38),"")</f>
        <v/>
      </c>
      <c r="Y10" s="47" t="str">
        <f>IF(AND('Mapa final'!$AB$39="Muy Alta",'Mapa final'!$AD$39="Moderado"),CONCATENATE("R5C",'Mapa final'!$R$39),"")</f>
        <v/>
      </c>
      <c r="Z10" s="47" t="str">
        <f>IF(AND('Mapa final'!$AB$40="Muy Alta",'Mapa final'!$AD$40="Moderado"),CONCATENATE("R5C",'Mapa final'!$R$40),"")</f>
        <v/>
      </c>
      <c r="AA10" s="48" t="str">
        <f>IF(AND('Mapa final'!$AB$41="Muy Alta",'Mapa final'!$AD$41="Moderado"),CONCATENATE("R5C",'Mapa final'!$R$41),"")</f>
        <v/>
      </c>
      <c r="AB10" s="46" t="str">
        <f>IF(AND('Mapa final'!$AB$36="Muy Alta",'Mapa final'!$AD$36="Mayor"),CONCATENATE("R5C",'Mapa final'!$R$36),"")</f>
        <v/>
      </c>
      <c r="AC10" s="47" t="str">
        <f>IF(AND('Mapa final'!$AB$37="Muy Alta",'Mapa final'!$AD$37="Mayor"),CONCATENATE("R5C",'Mapa final'!$R$37),"")</f>
        <v/>
      </c>
      <c r="AD10" s="47" t="str">
        <f>IF(AND('Mapa final'!$AB$38="Muy Alta",'Mapa final'!$AD$38="Mayor"),CONCATENATE("R5C",'Mapa final'!$R$38),"")</f>
        <v/>
      </c>
      <c r="AE10" s="47" t="str">
        <f>IF(AND('Mapa final'!$AB$39="Muy Alta",'Mapa final'!$AD$39="Mayor"),CONCATENATE("R5C",'Mapa final'!$R$39),"")</f>
        <v/>
      </c>
      <c r="AF10" s="47" t="str">
        <f>IF(AND('Mapa final'!$AB$40="Muy Alta",'Mapa final'!$AD$40="Mayor"),CONCATENATE("R5C",'Mapa final'!$R$40),"")</f>
        <v/>
      </c>
      <c r="AG10" s="48" t="str">
        <f>IF(AND('Mapa final'!$AB$41="Muy Alta",'Mapa final'!$AD$41="Mayor"),CONCATENATE("R5C",'Mapa final'!$R$41),"")</f>
        <v/>
      </c>
      <c r="AH10" s="49" t="str">
        <f>IF(AND('Mapa final'!$AB$36="Muy Alta",'Mapa final'!$AD$36="Catastrófico"),CONCATENATE("R5C",'Mapa final'!$R$36),"")</f>
        <v/>
      </c>
      <c r="AI10" s="50" t="str">
        <f>IF(AND('Mapa final'!$AB$37="Muy Alta",'Mapa final'!$AD$37="Catastrófico"),CONCATENATE("R5C",'Mapa final'!$R$37),"")</f>
        <v/>
      </c>
      <c r="AJ10" s="50" t="str">
        <f>IF(AND('Mapa final'!$AB$38="Muy Alta",'Mapa final'!$AD$38="Catastrófico"),CONCATENATE("R5C",'Mapa final'!$R$38),"")</f>
        <v/>
      </c>
      <c r="AK10" s="50" t="str">
        <f>IF(AND('Mapa final'!$AB$39="Muy Alta",'Mapa final'!$AD$39="Catastrófico"),CONCATENATE("R5C",'Mapa final'!$R$39),"")</f>
        <v/>
      </c>
      <c r="AL10" s="50" t="str">
        <f>IF(AND('Mapa final'!$AB$40="Muy Alta",'Mapa final'!$AD$40="Catastrófico"),CONCATENATE("R5C",'Mapa final'!$R$40),"")</f>
        <v/>
      </c>
      <c r="AM10" s="51" t="str">
        <f>IF(AND('Mapa final'!$AB$41="Muy Alta",'Mapa final'!$AD$41="Catastrófico"),CONCATENATE("R5C",'Mapa final'!$R$41),"")</f>
        <v/>
      </c>
      <c r="AN10" s="77"/>
      <c r="AO10" s="445"/>
      <c r="AP10" s="446"/>
      <c r="AQ10" s="446"/>
      <c r="AR10" s="446"/>
      <c r="AS10" s="446"/>
      <c r="AT10" s="447"/>
      <c r="AU10" s="426"/>
      <c r="AV10" s="427"/>
      <c r="AW10" s="42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row>
    <row r="11" spans="1:91" ht="15" customHeight="1" x14ac:dyDescent="0.25">
      <c r="A11" s="77"/>
      <c r="B11" s="408"/>
      <c r="C11" s="408"/>
      <c r="D11" s="409"/>
      <c r="E11" s="439"/>
      <c r="F11" s="438"/>
      <c r="G11" s="438"/>
      <c r="H11" s="438"/>
      <c r="I11" s="454"/>
      <c r="J11" s="46" t="str">
        <f>IF(AND('Mapa final'!$AB$48="Muy Alta",'Mapa final'!$AD$48="Leve"),CONCATENATE("R6C",'Mapa final'!$R$48),"")</f>
        <v/>
      </c>
      <c r="K11" s="47" t="str">
        <f>IF(AND('Mapa final'!$AB$49="Muy Alta",'Mapa final'!$AD$49="Leve"),CONCATENATE("R6C",'Mapa final'!$R$49),"")</f>
        <v/>
      </c>
      <c r="L11" s="47" t="str">
        <f>IF(AND('Mapa final'!$AB$50="Muy Alta",'Mapa final'!$AD$50="Leve"),CONCATENATE("R6C",'Mapa final'!$R$50),"")</f>
        <v/>
      </c>
      <c r="M11" s="47" t="str">
        <f>IF(AND('Mapa final'!$AB$51="Muy Alta",'Mapa final'!$AD$51="Leve"),CONCATENATE("R6C",'Mapa final'!$R$51),"")</f>
        <v/>
      </c>
      <c r="N11" s="47" t="str">
        <f>IF(AND('Mapa final'!$AB$52="Muy Alta",'Mapa final'!$AD$52="Leve"),CONCATENATE("R6C",'Mapa final'!$R$52),"")</f>
        <v/>
      </c>
      <c r="O11" s="48" t="str">
        <f>IF(AND('Mapa final'!$AB$53="Muy Alta",'Mapa final'!$AD$53="Leve"),CONCATENATE("R6C",'Mapa final'!$R$53),"")</f>
        <v/>
      </c>
      <c r="P11" s="46" t="str">
        <f>IF(AND('Mapa final'!$AB$48="Muy Alta",'Mapa final'!$AD$48="Menor"),CONCATENATE("R6C",'Mapa final'!$R$48),"")</f>
        <v/>
      </c>
      <c r="Q11" s="47" t="str">
        <f>IF(AND('Mapa final'!$AB$49="Muy Alta",'Mapa final'!$AD$49="Menor"),CONCATENATE("R6C",'Mapa final'!$R$49),"")</f>
        <v/>
      </c>
      <c r="R11" s="47" t="str">
        <f>IF(AND('Mapa final'!$AB$50="Muy Alta",'Mapa final'!$AD$50="Menor"),CONCATENATE("R6C",'Mapa final'!$R$50),"")</f>
        <v/>
      </c>
      <c r="S11" s="47" t="str">
        <f>IF(AND('Mapa final'!$AB$51="Muy Alta",'Mapa final'!$AD$51="Menor"),CONCATENATE("R6C",'Mapa final'!$R$51),"")</f>
        <v/>
      </c>
      <c r="T11" s="47" t="str">
        <f>IF(AND('Mapa final'!$AB$52="Muy Alta",'Mapa final'!$AD$52="Menor"),CONCATENATE("R6C",'Mapa final'!$R$52),"")</f>
        <v/>
      </c>
      <c r="U11" s="48" t="str">
        <f>IF(AND('Mapa final'!$AB$53="Muy Alta",'Mapa final'!$AD$53="Menor"),CONCATENATE("R6C",'Mapa final'!$R$53),"")</f>
        <v/>
      </c>
      <c r="V11" s="46" t="str">
        <f>IF(AND('Mapa final'!$AB$48="Muy Alta",'Mapa final'!$AD$48="Moderado"),CONCATENATE("R6C",'Mapa final'!$R$48),"")</f>
        <v/>
      </c>
      <c r="W11" s="47" t="str">
        <f>IF(AND('Mapa final'!$AB$49="Muy Alta",'Mapa final'!$AD$49="Moderado"),CONCATENATE("R6C",'Mapa final'!$R$49),"")</f>
        <v/>
      </c>
      <c r="X11" s="47" t="str">
        <f>IF(AND('Mapa final'!$AB$50="Muy Alta",'Mapa final'!$AD$50="Moderado"),CONCATENATE("R6C",'Mapa final'!$R$50),"")</f>
        <v/>
      </c>
      <c r="Y11" s="47" t="str">
        <f>IF(AND('Mapa final'!$AB$51="Muy Alta",'Mapa final'!$AD$51="Moderado"),CONCATENATE("R6C",'Mapa final'!$R$51),"")</f>
        <v/>
      </c>
      <c r="Z11" s="47" t="str">
        <f>IF(AND('Mapa final'!$AB$52="Muy Alta",'Mapa final'!$AD$52="Moderado"),CONCATENATE("R6C",'Mapa final'!$R$52),"")</f>
        <v/>
      </c>
      <c r="AA11" s="48" t="str">
        <f>IF(AND('Mapa final'!$AB$53="Muy Alta",'Mapa final'!$AD$53="Moderado"),CONCATENATE("R6C",'Mapa final'!$R$53),"")</f>
        <v/>
      </c>
      <c r="AB11" s="46" t="str">
        <f>IF(AND('Mapa final'!$AB$48="Muy Alta",'Mapa final'!$AD$48="Mayor"),CONCATENATE("R6C",'Mapa final'!$R$48),"")</f>
        <v/>
      </c>
      <c r="AC11" s="47" t="str">
        <f>IF(AND('Mapa final'!$AB$49="Muy Alta",'Mapa final'!$AD$49="Mayor"),CONCATENATE("R6C",'Mapa final'!$R$49),"")</f>
        <v/>
      </c>
      <c r="AD11" s="47" t="str">
        <f>IF(AND('Mapa final'!$AB$50="Muy Alta",'Mapa final'!$AD$50="Mayor"),CONCATENATE("R6C",'Mapa final'!$R$50),"")</f>
        <v/>
      </c>
      <c r="AE11" s="47" t="str">
        <f>IF(AND('Mapa final'!$AB$51="Muy Alta",'Mapa final'!$AD$51="Mayor"),CONCATENATE("R6C",'Mapa final'!$R$51),"")</f>
        <v/>
      </c>
      <c r="AF11" s="47" t="str">
        <f>IF(AND('Mapa final'!$AB$52="Muy Alta",'Mapa final'!$AD$52="Mayor"),CONCATENATE("R6C",'Mapa final'!$R$52),"")</f>
        <v/>
      </c>
      <c r="AG11" s="48" t="str">
        <f>IF(AND('Mapa final'!$AB$53="Muy Alta",'Mapa final'!$AD$53="Mayor"),CONCATENATE("R6C",'Mapa final'!$R$53),"")</f>
        <v/>
      </c>
      <c r="AH11" s="49" t="str">
        <f>IF(AND('Mapa final'!$AB$48="Muy Alta",'Mapa final'!$AD$48="Catastrófico"),CONCATENATE("R6C",'Mapa final'!$R$48),"")</f>
        <v/>
      </c>
      <c r="AI11" s="50" t="str">
        <f>IF(AND('Mapa final'!$AB$49="Muy Alta",'Mapa final'!$AD$49="Catastrófico"),CONCATENATE("R6C",'Mapa final'!$R$49),"")</f>
        <v/>
      </c>
      <c r="AJ11" s="50" t="str">
        <f>IF(AND('Mapa final'!$AB$50="Muy Alta",'Mapa final'!$AD$50="Catastrófico"),CONCATENATE("R6C",'Mapa final'!$R$50),"")</f>
        <v/>
      </c>
      <c r="AK11" s="50" t="str">
        <f>IF(AND('Mapa final'!$AB$51="Muy Alta",'Mapa final'!$AD$51="Catastrófico"),CONCATENATE("R6C",'Mapa final'!$R$51),"")</f>
        <v/>
      </c>
      <c r="AL11" s="50" t="str">
        <f>IF(AND('Mapa final'!$AB$52="Muy Alta",'Mapa final'!$AD$52="Catastrófico"),CONCATENATE("R6C",'Mapa final'!$R$52),"")</f>
        <v/>
      </c>
      <c r="AM11" s="51" t="str">
        <f>IF(AND('Mapa final'!$AB$53="Muy Alta",'Mapa final'!$AD$53="Catastrófico"),CONCATENATE("R6C",'Mapa final'!$R$53),"")</f>
        <v/>
      </c>
      <c r="AN11" s="77"/>
      <c r="AO11" s="445"/>
      <c r="AP11" s="446"/>
      <c r="AQ11" s="446"/>
      <c r="AR11" s="446"/>
      <c r="AS11" s="446"/>
      <c r="AT11" s="447"/>
      <c r="AU11" s="426"/>
      <c r="AV11" s="427"/>
      <c r="AW11" s="42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row>
    <row r="12" spans="1:91" ht="15" customHeight="1" x14ac:dyDescent="0.25">
      <c r="A12" s="77"/>
      <c r="B12" s="408"/>
      <c r="C12" s="408"/>
      <c r="D12" s="409"/>
      <c r="E12" s="439"/>
      <c r="F12" s="438"/>
      <c r="G12" s="438"/>
      <c r="H12" s="438"/>
      <c r="I12" s="454"/>
      <c r="J12" s="46" t="str">
        <f>IF(AND('Mapa final'!$AB$54="Muy Alta",'Mapa final'!$AD$54="Leve"),CONCATENATE("R7C",'Mapa final'!$R$54),"")</f>
        <v/>
      </c>
      <c r="K12" s="47" t="str">
        <f>IF(AND('Mapa final'!$AB$55="Muy Alta",'Mapa final'!$AD$55="Leve"),CONCATENATE("R7C",'Mapa final'!$R$55),"")</f>
        <v/>
      </c>
      <c r="L12" s="47" t="str">
        <f>IF(AND('Mapa final'!$AB$56="Muy Alta",'Mapa final'!$AD$56="Leve"),CONCATENATE("R7C",'Mapa final'!$R$56),"")</f>
        <v/>
      </c>
      <c r="M12" s="47" t="str">
        <f>IF(AND('Mapa final'!$AB$57="Muy Alta",'Mapa final'!$AD$57="Leve"),CONCATENATE("R7C",'Mapa final'!$R$57),"")</f>
        <v/>
      </c>
      <c r="N12" s="47" t="str">
        <f>IF(AND('Mapa final'!$AB$58="Muy Alta",'Mapa final'!$AD$58="Leve"),CONCATENATE("R7C",'Mapa final'!$R$58),"")</f>
        <v/>
      </c>
      <c r="O12" s="48" t="str">
        <f>IF(AND('Mapa final'!$AB$59="Muy Alta",'Mapa final'!$AD$59="Leve"),CONCATENATE("R7C",'Mapa final'!$R$59),"")</f>
        <v/>
      </c>
      <c r="P12" s="46" t="str">
        <f>IF(AND('Mapa final'!$AB$54="Muy Alta",'Mapa final'!$AD$54="Menor"),CONCATENATE("R7C",'Mapa final'!$R$54),"")</f>
        <v/>
      </c>
      <c r="Q12" s="47" t="str">
        <f>IF(AND('Mapa final'!$AB$55="Muy Alta",'Mapa final'!$AD$55="Menor"),CONCATENATE("R7C",'Mapa final'!$R$55),"")</f>
        <v/>
      </c>
      <c r="R12" s="47" t="str">
        <f>IF(AND('Mapa final'!$AB$56="Muy Alta",'Mapa final'!$AD$56="Menor"),CONCATENATE("R7C",'Mapa final'!$R$56),"")</f>
        <v/>
      </c>
      <c r="S12" s="47" t="str">
        <f>IF(AND('Mapa final'!$AB$57="Muy Alta",'Mapa final'!$AD$57="Menor"),CONCATENATE("R7C",'Mapa final'!$R$57),"")</f>
        <v/>
      </c>
      <c r="T12" s="47" t="str">
        <f>IF(AND('Mapa final'!$AB$58="Muy Alta",'Mapa final'!$AD$58="Menor"),CONCATENATE("R7C",'Mapa final'!$R$58),"")</f>
        <v/>
      </c>
      <c r="U12" s="48" t="str">
        <f>IF(AND('Mapa final'!$AB$59="Muy Alta",'Mapa final'!$AD$59="Menor"),CONCATENATE("R7C",'Mapa final'!$R$59),"")</f>
        <v/>
      </c>
      <c r="V12" s="46" t="str">
        <f>IF(AND('Mapa final'!$AB$54="Muy Alta",'Mapa final'!$AD$54="Moderado"),CONCATENATE("R7C",'Mapa final'!$R$54),"")</f>
        <v/>
      </c>
      <c r="W12" s="47" t="str">
        <f>IF(AND('Mapa final'!$AB$55="Muy Alta",'Mapa final'!$AD$55="Moderado"),CONCATENATE("R7C",'Mapa final'!$R$55),"")</f>
        <v/>
      </c>
      <c r="X12" s="47" t="str">
        <f>IF(AND('Mapa final'!$AB$56="Muy Alta",'Mapa final'!$AD$56="Moderado"),CONCATENATE("R7C",'Mapa final'!$R$56),"")</f>
        <v/>
      </c>
      <c r="Y12" s="47" t="str">
        <f>IF(AND('Mapa final'!$AB$57="Muy Alta",'Mapa final'!$AD$57="Moderado"),CONCATENATE("R7C",'Mapa final'!$R$57),"")</f>
        <v/>
      </c>
      <c r="Z12" s="47" t="str">
        <f>IF(AND('Mapa final'!$AB$58="Muy Alta",'Mapa final'!$AD$58="Moderado"),CONCATENATE("R7C",'Mapa final'!$R$58),"")</f>
        <v/>
      </c>
      <c r="AA12" s="48" t="str">
        <f>IF(AND('Mapa final'!$AB$59="Muy Alta",'Mapa final'!$AD$59="Moderado"),CONCATENATE("R7C",'Mapa final'!$R$59),"")</f>
        <v/>
      </c>
      <c r="AB12" s="46" t="str">
        <f>IF(AND('Mapa final'!$AB$54="Muy Alta",'Mapa final'!$AD$54="Mayor"),CONCATENATE("R7C",'Mapa final'!$R$54),"")</f>
        <v/>
      </c>
      <c r="AC12" s="47" t="str">
        <f>IF(AND('Mapa final'!$AB$55="Muy Alta",'Mapa final'!$AD$55="Mayor"),CONCATENATE("R7C",'Mapa final'!$R$55),"")</f>
        <v/>
      </c>
      <c r="AD12" s="47" t="str">
        <f>IF(AND('Mapa final'!$AB$56="Muy Alta",'Mapa final'!$AD$56="Mayor"),CONCATENATE("R7C",'Mapa final'!$R$56),"")</f>
        <v/>
      </c>
      <c r="AE12" s="47" t="str">
        <f>IF(AND('Mapa final'!$AB$57="Muy Alta",'Mapa final'!$AD$57="Mayor"),CONCATENATE("R7C",'Mapa final'!$R$57),"")</f>
        <v/>
      </c>
      <c r="AF12" s="47" t="str">
        <f>IF(AND('Mapa final'!$AB$58="Muy Alta",'Mapa final'!$AD$58="Mayor"),CONCATENATE("R7C",'Mapa final'!$R$58),"")</f>
        <v/>
      </c>
      <c r="AG12" s="48" t="str">
        <f>IF(AND('Mapa final'!$AB$59="Muy Alta",'Mapa final'!$AD$59="Mayor"),CONCATENATE("R7C",'Mapa final'!$R$59),"")</f>
        <v/>
      </c>
      <c r="AH12" s="49" t="str">
        <f>IF(AND('Mapa final'!$AB$54="Muy Alta",'Mapa final'!$AD$54="Catastrófico"),CONCATENATE("R7C",'Mapa final'!$R$54),"")</f>
        <v/>
      </c>
      <c r="AI12" s="50" t="str">
        <f>IF(AND('Mapa final'!$AB$55="Muy Alta",'Mapa final'!$AD$55="Catastrófico"),CONCATENATE("R7C",'Mapa final'!$R$55),"")</f>
        <v/>
      </c>
      <c r="AJ12" s="50" t="str">
        <f>IF(AND('Mapa final'!$AB$56="Muy Alta",'Mapa final'!$AD$56="Catastrófico"),CONCATENATE("R7C",'Mapa final'!$R$56),"")</f>
        <v/>
      </c>
      <c r="AK12" s="50" t="str">
        <f>IF(AND('Mapa final'!$AB$57="Muy Alta",'Mapa final'!$AD$57="Catastrófico"),CONCATENATE("R7C",'Mapa final'!$R$57),"")</f>
        <v/>
      </c>
      <c r="AL12" s="50" t="str">
        <f>IF(AND('Mapa final'!$AB$58="Muy Alta",'Mapa final'!$AD$58="Catastrófico"),CONCATENATE("R7C",'Mapa final'!$R$58),"")</f>
        <v/>
      </c>
      <c r="AM12" s="51" t="str">
        <f>IF(AND('Mapa final'!$AB$59="Muy Alta",'Mapa final'!$AD$59="Catastrófico"),CONCATENATE("R7C",'Mapa final'!$R$59),"")</f>
        <v/>
      </c>
      <c r="AN12" s="77"/>
      <c r="AO12" s="445"/>
      <c r="AP12" s="446"/>
      <c r="AQ12" s="446"/>
      <c r="AR12" s="446"/>
      <c r="AS12" s="446"/>
      <c r="AT12" s="447"/>
      <c r="AU12" s="426"/>
      <c r="AV12" s="427"/>
      <c r="AW12" s="42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row>
    <row r="13" spans="1:91" ht="15" customHeight="1" x14ac:dyDescent="0.25">
      <c r="A13" s="77"/>
      <c r="B13" s="408"/>
      <c r="C13" s="408"/>
      <c r="D13" s="409"/>
      <c r="E13" s="439"/>
      <c r="F13" s="438"/>
      <c r="G13" s="438"/>
      <c r="H13" s="438"/>
      <c r="I13" s="454"/>
      <c r="J13" s="46" t="str">
        <f>IF(AND('Mapa final'!$AB$60="Muy Alta",'Mapa final'!$AD$60="Leve"),CONCATENATE("R8C",'Mapa final'!$R$60),"")</f>
        <v/>
      </c>
      <c r="K13" s="47" t="str">
        <f>IF(AND('Mapa final'!$AB$61="Muy Alta",'Mapa final'!$AD$61="Leve"),CONCATENATE("R8C",'Mapa final'!$R$61),"")</f>
        <v/>
      </c>
      <c r="L13" s="47" t="str">
        <f>IF(AND('Mapa final'!$AB$62="Muy Alta",'Mapa final'!$AD$62="Leve"),CONCATENATE("R8C",'Mapa final'!$R$62),"")</f>
        <v/>
      </c>
      <c r="M13" s="47" t="str">
        <f>IF(AND('Mapa final'!$AB$63="Muy Alta",'Mapa final'!$AD$63="Leve"),CONCATENATE("R8C",'Mapa final'!$R$63),"")</f>
        <v/>
      </c>
      <c r="N13" s="47" t="str">
        <f>IF(AND('Mapa final'!$AB$64="Muy Alta",'Mapa final'!$AD$64="Leve"),CONCATENATE("R8C",'Mapa final'!$R$64),"")</f>
        <v/>
      </c>
      <c r="O13" s="48" t="str">
        <f>IF(AND('Mapa final'!$AB$65="Muy Alta",'Mapa final'!$AD$65="Leve"),CONCATENATE("R8C",'Mapa final'!$R$65),"")</f>
        <v/>
      </c>
      <c r="P13" s="46" t="str">
        <f>IF(AND('Mapa final'!$AB$60="Muy Alta",'Mapa final'!$AD$60="Menor"),CONCATENATE("R8C",'Mapa final'!$R$60),"")</f>
        <v/>
      </c>
      <c r="Q13" s="47" t="str">
        <f>IF(AND('Mapa final'!$AB$61="Muy Alta",'Mapa final'!$AD$61="Menor"),CONCATENATE("R8C",'Mapa final'!$R$61),"")</f>
        <v/>
      </c>
      <c r="R13" s="47" t="str">
        <f>IF(AND('Mapa final'!$AB$62="Muy Alta",'Mapa final'!$AD$62="Menor"),CONCATENATE("R8C",'Mapa final'!$R$62),"")</f>
        <v/>
      </c>
      <c r="S13" s="47" t="str">
        <f>IF(AND('Mapa final'!$AB$63="Muy Alta",'Mapa final'!$AD$63="Menor"),CONCATENATE("R8C",'Mapa final'!$R$63),"")</f>
        <v/>
      </c>
      <c r="T13" s="47" t="str">
        <f>IF(AND('Mapa final'!$AB$64="Muy Alta",'Mapa final'!$AD$64="Menor"),CONCATENATE("R8C",'Mapa final'!$R$64),"")</f>
        <v/>
      </c>
      <c r="U13" s="48" t="str">
        <f>IF(AND('Mapa final'!$AB$65="Muy Alta",'Mapa final'!$AD$65="Menor"),CONCATENATE("R8C",'Mapa final'!$R$65),"")</f>
        <v/>
      </c>
      <c r="V13" s="46" t="str">
        <f>IF(AND('Mapa final'!$AB$60="Muy Alta",'Mapa final'!$AD$60="Moderado"),CONCATENATE("R8C",'Mapa final'!$R$60),"")</f>
        <v/>
      </c>
      <c r="W13" s="47" t="str">
        <f>IF(AND('Mapa final'!$AB$61="Muy Alta",'Mapa final'!$AD$61="Moderado"),CONCATENATE("R8C",'Mapa final'!$R$61),"")</f>
        <v/>
      </c>
      <c r="X13" s="47" t="str">
        <f>IF(AND('Mapa final'!$AB$62="Muy Alta",'Mapa final'!$AD$62="Moderado"),CONCATENATE("R8C",'Mapa final'!$R$62),"")</f>
        <v/>
      </c>
      <c r="Y13" s="47" t="str">
        <f>IF(AND('Mapa final'!$AB$63="Muy Alta",'Mapa final'!$AD$63="Moderado"),CONCATENATE("R8C",'Mapa final'!$R$63),"")</f>
        <v/>
      </c>
      <c r="Z13" s="47" t="str">
        <f>IF(AND('Mapa final'!$AB$64="Muy Alta",'Mapa final'!$AD$64="Moderado"),CONCATENATE("R8C",'Mapa final'!$R$64),"")</f>
        <v/>
      </c>
      <c r="AA13" s="48" t="str">
        <f>IF(AND('Mapa final'!$AB$65="Muy Alta",'Mapa final'!$AD$65="Moderado"),CONCATENATE("R8C",'Mapa final'!$R$65),"")</f>
        <v/>
      </c>
      <c r="AB13" s="46" t="str">
        <f>IF(AND('Mapa final'!$AB$60="Muy Alta",'Mapa final'!$AD$60="Mayor"),CONCATENATE("R8C",'Mapa final'!$R$60),"")</f>
        <v/>
      </c>
      <c r="AC13" s="47" t="str">
        <f>IF(AND('Mapa final'!$AB$61="Muy Alta",'Mapa final'!$AD$61="Mayor"),CONCATENATE("R8C",'Mapa final'!$R$61),"")</f>
        <v/>
      </c>
      <c r="AD13" s="47" t="str">
        <f>IF(AND('Mapa final'!$AB$62="Muy Alta",'Mapa final'!$AD$62="Mayor"),CONCATENATE("R8C",'Mapa final'!$R$62),"")</f>
        <v/>
      </c>
      <c r="AE13" s="47" t="str">
        <f>IF(AND('Mapa final'!$AB$63="Muy Alta",'Mapa final'!$AD$63="Mayor"),CONCATENATE("R8C",'Mapa final'!$R$63),"")</f>
        <v/>
      </c>
      <c r="AF13" s="47" t="str">
        <f>IF(AND('Mapa final'!$AB$64="Muy Alta",'Mapa final'!$AD$64="Mayor"),CONCATENATE("R8C",'Mapa final'!$R$64),"")</f>
        <v/>
      </c>
      <c r="AG13" s="48" t="str">
        <f>IF(AND('Mapa final'!$AB$65="Muy Alta",'Mapa final'!$AD$65="Mayor"),CONCATENATE("R8C",'Mapa final'!$R$65),"")</f>
        <v/>
      </c>
      <c r="AH13" s="49" t="str">
        <f>IF(AND('Mapa final'!$AB$60="Muy Alta",'Mapa final'!$AD$60="Catastrófico"),CONCATENATE("R8C",'Mapa final'!$R$60),"")</f>
        <v/>
      </c>
      <c r="AI13" s="50" t="str">
        <f>IF(AND('Mapa final'!$AB$61="Muy Alta",'Mapa final'!$AD$61="Catastrófico"),CONCATENATE("R8C",'Mapa final'!$R$61),"")</f>
        <v/>
      </c>
      <c r="AJ13" s="50" t="str">
        <f>IF(AND('Mapa final'!$AB$62="Muy Alta",'Mapa final'!$AD$62="Catastrófico"),CONCATENATE("R8C",'Mapa final'!$R$62),"")</f>
        <v/>
      </c>
      <c r="AK13" s="50" t="str">
        <f>IF(AND('Mapa final'!$AB$63="Muy Alta",'Mapa final'!$AD$63="Catastrófico"),CONCATENATE("R8C",'Mapa final'!$R$63),"")</f>
        <v/>
      </c>
      <c r="AL13" s="50" t="str">
        <f>IF(AND('Mapa final'!$AB$64="Muy Alta",'Mapa final'!$AD$64="Catastrófico"),CONCATENATE("R8C",'Mapa final'!$R$64),"")</f>
        <v/>
      </c>
      <c r="AM13" s="51" t="str">
        <f>IF(AND('Mapa final'!$AB$65="Muy Alta",'Mapa final'!$AD$65="Catastrófico"),CONCATENATE("R8C",'Mapa final'!$R$65),"")</f>
        <v/>
      </c>
      <c r="AN13" s="77"/>
      <c r="AO13" s="445"/>
      <c r="AP13" s="446"/>
      <c r="AQ13" s="446"/>
      <c r="AR13" s="446"/>
      <c r="AS13" s="446"/>
      <c r="AT13" s="447"/>
      <c r="AU13" s="426"/>
      <c r="AV13" s="427"/>
      <c r="AW13" s="42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row>
    <row r="14" spans="1:91" ht="15" customHeight="1" x14ac:dyDescent="0.25">
      <c r="A14" s="77"/>
      <c r="B14" s="408"/>
      <c r="C14" s="408"/>
      <c r="D14" s="409"/>
      <c r="E14" s="439"/>
      <c r="F14" s="438"/>
      <c r="G14" s="438"/>
      <c r="H14" s="438"/>
      <c r="I14" s="454"/>
      <c r="J14" s="46" t="str">
        <f>IF(AND('Mapa final'!$AB$66="Muy Alta",'Mapa final'!$AD$66="Leve"),CONCATENATE("R9C",'Mapa final'!$R$66),"")</f>
        <v/>
      </c>
      <c r="K14" s="47" t="str">
        <f>IF(AND('Mapa final'!$AB$67="Muy Alta",'Mapa final'!$AD$67="Leve"),CONCATENATE("R9C",'Mapa final'!$R$67),"")</f>
        <v/>
      </c>
      <c r="L14" s="47" t="str">
        <f>IF(AND('Mapa final'!$AB$68="Muy Alta",'Mapa final'!$AD$68="Leve"),CONCATENATE("R9C",'Mapa final'!$R$68),"")</f>
        <v/>
      </c>
      <c r="M14" s="47" t="str">
        <f>IF(AND('Mapa final'!$AB$69="Muy Alta",'Mapa final'!$AD$69="Leve"),CONCATENATE("R9C",'Mapa final'!$R$69),"")</f>
        <v/>
      </c>
      <c r="N14" s="47" t="str">
        <f>IF(AND('Mapa final'!$AB$70="Muy Alta",'Mapa final'!$AD$70="Leve"),CONCATENATE("R9C",'Mapa final'!$R$70),"")</f>
        <v/>
      </c>
      <c r="O14" s="48" t="str">
        <f>IF(AND('Mapa final'!$AB$71="Muy Alta",'Mapa final'!$AD$71="Leve"),CONCATENATE("R9C",'Mapa final'!$R$71),"")</f>
        <v/>
      </c>
      <c r="P14" s="46" t="str">
        <f>IF(AND('Mapa final'!$AB$66="Muy Alta",'Mapa final'!$AD$66="Menor"),CONCATENATE("R9C",'Mapa final'!$R$66),"")</f>
        <v/>
      </c>
      <c r="Q14" s="47" t="str">
        <f>IF(AND('Mapa final'!$AB$67="Muy Alta",'Mapa final'!$AD$67="Menor"),CONCATENATE("R9C",'Mapa final'!$R$67),"")</f>
        <v/>
      </c>
      <c r="R14" s="47" t="str">
        <f>IF(AND('Mapa final'!$AB$68="Muy Alta",'Mapa final'!$AD$68="Menor"),CONCATENATE("R9C",'Mapa final'!$R$68),"")</f>
        <v/>
      </c>
      <c r="S14" s="47" t="str">
        <f>IF(AND('Mapa final'!$AB$69="Muy Alta",'Mapa final'!$AD$69="Menor"),CONCATENATE("R9C",'Mapa final'!$R$69),"")</f>
        <v/>
      </c>
      <c r="T14" s="47" t="str">
        <f>IF(AND('Mapa final'!$AB$70="Muy Alta",'Mapa final'!$AD$70="Menor"),CONCATENATE("R9C",'Mapa final'!$R$70),"")</f>
        <v/>
      </c>
      <c r="U14" s="48" t="str">
        <f>IF(AND('Mapa final'!$AB$71="Muy Alta",'Mapa final'!$AD$71="Menor"),CONCATENATE("R9C",'Mapa final'!$R$71),"")</f>
        <v/>
      </c>
      <c r="V14" s="46" t="str">
        <f>IF(AND('Mapa final'!$AB$66="Muy Alta",'Mapa final'!$AD$66="Moderado"),CONCATENATE("R9C",'Mapa final'!$R$66),"")</f>
        <v/>
      </c>
      <c r="W14" s="47" t="str">
        <f>IF(AND('Mapa final'!$AB$67="Muy Alta",'Mapa final'!$AD$67="Moderado"),CONCATENATE("R9C",'Mapa final'!$R$67),"")</f>
        <v/>
      </c>
      <c r="X14" s="47" t="str">
        <f>IF(AND('Mapa final'!$AB$68="Muy Alta",'Mapa final'!$AD$68="Moderado"),CONCATENATE("R9C",'Mapa final'!$R$68),"")</f>
        <v/>
      </c>
      <c r="Y14" s="47" t="str">
        <f>IF(AND('Mapa final'!$AB$69="Muy Alta",'Mapa final'!$AD$69="Moderado"),CONCATENATE("R9C",'Mapa final'!$R$69),"")</f>
        <v/>
      </c>
      <c r="Z14" s="47" t="str">
        <f>IF(AND('Mapa final'!$AB$70="Muy Alta",'Mapa final'!$AD$70="Moderado"),CONCATENATE("R9C",'Mapa final'!$R$70),"")</f>
        <v/>
      </c>
      <c r="AA14" s="48" t="str">
        <f>IF(AND('Mapa final'!$AB$71="Muy Alta",'Mapa final'!$AD$71="Moderado"),CONCATENATE("R9C",'Mapa final'!$R$71),"")</f>
        <v/>
      </c>
      <c r="AB14" s="46" t="str">
        <f>IF(AND('Mapa final'!$AB$66="Muy Alta",'Mapa final'!$AD$66="Mayor"),CONCATENATE("R9C",'Mapa final'!$R$66),"")</f>
        <v/>
      </c>
      <c r="AC14" s="47" t="str">
        <f>IF(AND('Mapa final'!$AB$67="Muy Alta",'Mapa final'!$AD$67="Mayor"),CONCATENATE("R9C",'Mapa final'!$R$67),"")</f>
        <v/>
      </c>
      <c r="AD14" s="47" t="str">
        <f>IF(AND('Mapa final'!$AB$68="Muy Alta",'Mapa final'!$AD$68="Mayor"),CONCATENATE("R9C",'Mapa final'!$R$68),"")</f>
        <v/>
      </c>
      <c r="AE14" s="47" t="str">
        <f>IF(AND('Mapa final'!$AB$69="Muy Alta",'Mapa final'!$AD$69="Mayor"),CONCATENATE("R9C",'Mapa final'!$R$69),"")</f>
        <v/>
      </c>
      <c r="AF14" s="47" t="str">
        <f>IF(AND('Mapa final'!$AB$70="Muy Alta",'Mapa final'!$AD$70="Mayor"),CONCATENATE("R9C",'Mapa final'!$R$70),"")</f>
        <v/>
      </c>
      <c r="AG14" s="48" t="str">
        <f>IF(AND('Mapa final'!$AB$71="Muy Alta",'Mapa final'!$AD$71="Mayor"),CONCATENATE("R9C",'Mapa final'!$R$71),"")</f>
        <v/>
      </c>
      <c r="AH14" s="49" t="str">
        <f>IF(AND('Mapa final'!$AB$66="Muy Alta",'Mapa final'!$AD$66="Catastrófico"),CONCATENATE("R9C",'Mapa final'!$R$66),"")</f>
        <v/>
      </c>
      <c r="AI14" s="50" t="str">
        <f>IF(AND('Mapa final'!$AB$67="Muy Alta",'Mapa final'!$AD$67="Catastrófico"),CONCATENATE("R9C",'Mapa final'!$R$67),"")</f>
        <v/>
      </c>
      <c r="AJ14" s="50" t="str">
        <f>IF(AND('Mapa final'!$AB$68="Muy Alta",'Mapa final'!$AD$68="Catastrófico"),CONCATENATE("R9C",'Mapa final'!$R$68),"")</f>
        <v/>
      </c>
      <c r="AK14" s="50" t="str">
        <f>IF(AND('Mapa final'!$AB$69="Muy Alta",'Mapa final'!$AD$69="Catastrófico"),CONCATENATE("R9C",'Mapa final'!$R$69),"")</f>
        <v/>
      </c>
      <c r="AL14" s="50" t="str">
        <f>IF(AND('Mapa final'!$AB$70="Muy Alta",'Mapa final'!$AD$70="Catastrófico"),CONCATENATE("R9C",'Mapa final'!$R$70),"")</f>
        <v/>
      </c>
      <c r="AM14" s="51" t="str">
        <f>IF(AND('Mapa final'!$AB$71="Muy Alta",'Mapa final'!$AD$71="Catastrófico"),CONCATENATE("R9C",'Mapa final'!$R$71),"")</f>
        <v/>
      </c>
      <c r="AN14" s="77"/>
      <c r="AO14" s="445"/>
      <c r="AP14" s="446"/>
      <c r="AQ14" s="446"/>
      <c r="AR14" s="446"/>
      <c r="AS14" s="446"/>
      <c r="AT14" s="447"/>
      <c r="AU14" s="426"/>
      <c r="AV14" s="427"/>
      <c r="AW14" s="42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row>
    <row r="15" spans="1:91" ht="15.75" customHeight="1" thickBot="1" x14ac:dyDescent="0.3">
      <c r="A15" s="77"/>
      <c r="B15" s="408"/>
      <c r="C15" s="408"/>
      <c r="D15" s="409"/>
      <c r="E15" s="440"/>
      <c r="F15" s="441"/>
      <c r="G15" s="441"/>
      <c r="H15" s="441"/>
      <c r="I15" s="455"/>
      <c r="J15" s="52" t="str">
        <f>IF(AND('Mapa final'!$AB$72="Muy Alta",'Mapa final'!$AD$72="Leve"),CONCATENATE("R10C",'Mapa final'!$R$72),"")</f>
        <v/>
      </c>
      <c r="K15" s="53" t="str">
        <f>IF(AND('Mapa final'!$AB$73="Muy Alta",'Mapa final'!$AD$73="Leve"),CONCATENATE("R10C",'Mapa final'!$R$73),"")</f>
        <v/>
      </c>
      <c r="L15" s="53" t="str">
        <f>IF(AND('Mapa final'!$AB$74="Muy Alta",'Mapa final'!$AD$74="Leve"),CONCATENATE("R10C",'Mapa final'!$R$74),"")</f>
        <v/>
      </c>
      <c r="M15" s="53" t="str">
        <f>IF(AND('Mapa final'!$AB$75="Muy Alta",'Mapa final'!$AD$75="Leve"),CONCATENATE("R10C",'Mapa final'!$R$75),"")</f>
        <v/>
      </c>
      <c r="N15" s="53" t="str">
        <f>IF(AND('Mapa final'!$AB$76="Muy Alta",'Mapa final'!$AD$76="Leve"),CONCATENATE("R10C",'Mapa final'!$R$76),"")</f>
        <v/>
      </c>
      <c r="O15" s="54" t="str">
        <f>IF(AND('Mapa final'!$AB$77="Muy Alta",'Mapa final'!$AD$77="Leve"),CONCATENATE("R10C",'Mapa final'!$R$77),"")</f>
        <v/>
      </c>
      <c r="P15" s="46" t="str">
        <f>IF(AND('Mapa final'!$AB$72="Muy Alta",'Mapa final'!$AD$72="Menor"),CONCATENATE("R10C",'Mapa final'!$R$72),"")</f>
        <v/>
      </c>
      <c r="Q15" s="47" t="str">
        <f>IF(AND('Mapa final'!$AB$73="Muy Alta",'Mapa final'!$AD$73="Menor"),CONCATENATE("R10C",'Mapa final'!$R$73),"")</f>
        <v/>
      </c>
      <c r="R15" s="47" t="str">
        <f>IF(AND('Mapa final'!$AB$74="Muy Alta",'Mapa final'!$AD$74="Menor"),CONCATENATE("R10C",'Mapa final'!$R$74),"")</f>
        <v/>
      </c>
      <c r="S15" s="47" t="str">
        <f>IF(AND('Mapa final'!$AB$75="Muy Alta",'Mapa final'!$AD$75="Menor"),CONCATENATE("R10C",'Mapa final'!$R$75),"")</f>
        <v/>
      </c>
      <c r="T15" s="47" t="str">
        <f>IF(AND('Mapa final'!$AB$76="Muy Alta",'Mapa final'!$AD$76="Menor"),CONCATENATE("R10C",'Mapa final'!$R$76),"")</f>
        <v/>
      </c>
      <c r="U15" s="48" t="str">
        <f>IF(AND('Mapa final'!$AB$77="Muy Alta",'Mapa final'!$AD$77="Menor"),CONCATENATE("R10C",'Mapa final'!$R$77),"")</f>
        <v/>
      </c>
      <c r="V15" s="52" t="str">
        <f>IF(AND('Mapa final'!$AB$72="Muy Alta",'Mapa final'!$AD$72="Moderado"),CONCATENATE("R10C",'Mapa final'!$R$72),"")</f>
        <v/>
      </c>
      <c r="W15" s="53" t="str">
        <f>IF(AND('Mapa final'!$AB$73="Muy Alta",'Mapa final'!$AD$73="Moderado"),CONCATENATE("R10C",'Mapa final'!$R$73),"")</f>
        <v/>
      </c>
      <c r="X15" s="53" t="str">
        <f>IF(AND('Mapa final'!$AB$74="Muy Alta",'Mapa final'!$AD$74="Moderado"),CONCATENATE("R10C",'Mapa final'!$R$74),"")</f>
        <v/>
      </c>
      <c r="Y15" s="53" t="str">
        <f>IF(AND('Mapa final'!$AB$75="Muy Alta",'Mapa final'!$AD$75="Moderado"),CONCATENATE("R10C",'Mapa final'!$R$75),"")</f>
        <v/>
      </c>
      <c r="Z15" s="53" t="str">
        <f>IF(AND('Mapa final'!$AB$76="Muy Alta",'Mapa final'!$AD$76="Moderado"),CONCATENATE("R10C",'Mapa final'!$R$76),"")</f>
        <v/>
      </c>
      <c r="AA15" s="54" t="str">
        <f>IF(AND('Mapa final'!$AB$77="Muy Alta",'Mapa final'!$AD$77="Moderado"),CONCATENATE("R10C",'Mapa final'!$R$77),"")</f>
        <v/>
      </c>
      <c r="AB15" s="46" t="str">
        <f>IF(AND('Mapa final'!$AB$72="Muy Alta",'Mapa final'!$AD$72="Mayor"),CONCATENATE("R10C",'Mapa final'!$R$72),"")</f>
        <v/>
      </c>
      <c r="AC15" s="47" t="str">
        <f>IF(AND('Mapa final'!$AB$73="Muy Alta",'Mapa final'!$AD$73="Mayor"),CONCATENATE("R10C",'Mapa final'!$R$73),"")</f>
        <v/>
      </c>
      <c r="AD15" s="47" t="str">
        <f>IF(AND('Mapa final'!$AB$74="Muy Alta",'Mapa final'!$AD$74="Mayor"),CONCATENATE("R10C",'Mapa final'!$R$74),"")</f>
        <v/>
      </c>
      <c r="AE15" s="47" t="str">
        <f>IF(AND('Mapa final'!$AB$75="Muy Alta",'Mapa final'!$AD$75="Mayor"),CONCATENATE("R10C",'Mapa final'!$R$75),"")</f>
        <v/>
      </c>
      <c r="AF15" s="47" t="str">
        <f>IF(AND('Mapa final'!$AB$76="Muy Alta",'Mapa final'!$AD$76="Mayor"),CONCATENATE("R10C",'Mapa final'!$R$76),"")</f>
        <v/>
      </c>
      <c r="AG15" s="48" t="str">
        <f>IF(AND('Mapa final'!$AB$77="Muy Alta",'Mapa final'!$AD$77="Mayor"),CONCATENATE("R10C",'Mapa final'!$R$77),"")</f>
        <v/>
      </c>
      <c r="AH15" s="55" t="str">
        <f>IF(AND('Mapa final'!$AB$72="Muy Alta",'Mapa final'!$AD$72="Catastrófico"),CONCATENATE("R10C",'Mapa final'!$R$72),"")</f>
        <v/>
      </c>
      <c r="AI15" s="56" t="str">
        <f>IF(AND('Mapa final'!$AB$73="Muy Alta",'Mapa final'!$AD$73="Catastrófico"),CONCATENATE("R10C",'Mapa final'!$R$73),"")</f>
        <v/>
      </c>
      <c r="AJ15" s="56" t="str">
        <f>IF(AND('Mapa final'!$AB$74="Muy Alta",'Mapa final'!$AD$74="Catastrófico"),CONCATENATE("R10C",'Mapa final'!$R$74),"")</f>
        <v/>
      </c>
      <c r="AK15" s="56" t="str">
        <f>IF(AND('Mapa final'!$AB$75="Muy Alta",'Mapa final'!$AD$75="Catastrófico"),CONCATENATE("R10C",'Mapa final'!$R$75),"")</f>
        <v/>
      </c>
      <c r="AL15" s="56" t="str">
        <f>IF(AND('Mapa final'!$AB$76="Muy Alta",'Mapa final'!$AD$76="Catastrófico"),CONCATENATE("R10C",'Mapa final'!$R$76),"")</f>
        <v/>
      </c>
      <c r="AM15" s="57" t="str">
        <f>IF(AND('Mapa final'!$AB$77="Muy Alta",'Mapa final'!$AD$77="Catastrófico"),CONCATENATE("R10C",'Mapa final'!$R$77),"")</f>
        <v/>
      </c>
      <c r="AN15" s="77"/>
      <c r="AO15" s="448"/>
      <c r="AP15" s="449"/>
      <c r="AQ15" s="449"/>
      <c r="AR15" s="449"/>
      <c r="AS15" s="449"/>
      <c r="AT15" s="450"/>
      <c r="AU15" s="426"/>
      <c r="AV15" s="427"/>
      <c r="AW15" s="42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row>
    <row r="16" spans="1:91" ht="15" customHeight="1" thickTop="1" thickBot="1" x14ac:dyDescent="0.3">
      <c r="A16" s="77"/>
      <c r="B16" s="408"/>
      <c r="C16" s="408"/>
      <c r="D16" s="409"/>
      <c r="E16" s="435" t="s">
        <v>111</v>
      </c>
      <c r="F16" s="436"/>
      <c r="G16" s="436"/>
      <c r="H16" s="436"/>
      <c r="I16" s="436"/>
      <c r="J16" s="58" t="str">
        <f>IF(AND('Mapa final'!$AB$7="Alta",'Mapa final'!$AD$7="Leve"),CONCATENATE("R1C",'Mapa final'!$R$7),"")</f>
        <v/>
      </c>
      <c r="K16" s="59" t="str">
        <f>IF(AND('Mapa final'!$AB$8="Alta",'Mapa final'!$AD$8="Leve"),CONCATENATE("R1C",'Mapa final'!$R$8),"")</f>
        <v/>
      </c>
      <c r="L16" s="59" t="str">
        <f>IF(AND('Mapa final'!$AB$11="Alta",'Mapa final'!$AD$11="Leve"),CONCATENATE("R1C",'Mapa final'!$R$11),"")</f>
        <v/>
      </c>
      <c r="M16" s="59" t="str">
        <f>IF(AND('Mapa final'!$AB$12="Alta",'Mapa final'!$AD$12="Leve"),CONCATENATE("R1C",'Mapa final'!$R$12),"")</f>
        <v/>
      </c>
      <c r="N16" s="59" t="str">
        <f>IF(AND('Mapa final'!$AB$13="Alta",'Mapa final'!$AD$13="Leve"),CONCATENATE("R1C",'Mapa final'!$R$13),"")</f>
        <v/>
      </c>
      <c r="O16" s="60" t="str">
        <f>IF(AND('Mapa final'!$AB$14="Alta",'Mapa final'!$AD$14="Leve"),CONCATENATE("R1C",'Mapa final'!$R$14),"")</f>
        <v/>
      </c>
      <c r="P16" s="58" t="str">
        <f>IF(AND('Mapa final'!$AB$7="Alta",'Mapa final'!$AD$7="Menor"),CONCATENATE("R1C",'Mapa final'!$R$7),"")</f>
        <v/>
      </c>
      <c r="Q16" s="59" t="str">
        <f>IF(AND('Mapa final'!$AB$8="Alta",'Mapa final'!$AD$8="Menor"),CONCATENATE("R1C",'Mapa final'!$R$8),"")</f>
        <v/>
      </c>
      <c r="R16" s="59" t="str">
        <f>IF(AND('Mapa final'!$AB$11="Alta",'Mapa final'!$AD$11="Menor"),CONCATENATE("R1C",'Mapa final'!$R$11),"")</f>
        <v/>
      </c>
      <c r="S16" s="59" t="str">
        <f>IF(AND('Mapa final'!$AB$12="Alta",'Mapa final'!$AD$12="Menor"),CONCATENATE("R1C",'Mapa final'!$R$12),"")</f>
        <v/>
      </c>
      <c r="T16" s="59" t="str">
        <f>IF(AND('Mapa final'!$AB$13="Alta",'Mapa final'!$AD$13="Menor"),CONCATENATE("R1C",'Mapa final'!$R$13),"")</f>
        <v/>
      </c>
      <c r="U16" s="60" t="str">
        <f>IF(AND('Mapa final'!$AB$14="Alta",'Mapa final'!$AD$14="Menor"),CONCATENATE("R1C",'Mapa final'!$R$14),"")</f>
        <v/>
      </c>
      <c r="V16" s="40" t="str">
        <f>IF(AND('Mapa final'!$AB$7="Alta",'Mapa final'!$AD$7="Moderado"),CONCATENATE("R1C",'Mapa final'!$R$7),"")</f>
        <v/>
      </c>
      <c r="W16" s="41" t="str">
        <f>IF(AND('Mapa final'!$AB$8="Alta",'Mapa final'!$AD$8="Moderado"),CONCATENATE("R1C",'Mapa final'!$R$8),"")</f>
        <v/>
      </c>
      <c r="X16" s="41" t="str">
        <f>IF(AND('Mapa final'!$AB$11="Alta",'Mapa final'!$AD$11="Moderado"),CONCATENATE("R1C",'Mapa final'!$R$11),"")</f>
        <v/>
      </c>
      <c r="Y16" s="41" t="str">
        <f>IF(AND('Mapa final'!$AB$12="Alta",'Mapa final'!$AD$12="Moderado"),CONCATENATE("R1C",'Mapa final'!$R$12),"")</f>
        <v/>
      </c>
      <c r="Z16" s="41" t="str">
        <f>IF(AND('Mapa final'!$AB$13="Alta",'Mapa final'!$AD$13="Moderado"),CONCATENATE("R1C",'Mapa final'!$R$13),"")</f>
        <v/>
      </c>
      <c r="AA16" s="42" t="str">
        <f>IF(AND('Mapa final'!$AB$14="Alta",'Mapa final'!$AD$14="Moderado"),CONCATENATE("R1C",'Mapa final'!$R$14),"")</f>
        <v/>
      </c>
      <c r="AB16" s="40" t="str">
        <f>IF(AND('Mapa final'!$AB$7="Alta",'Mapa final'!$AD$7="Mayor"),CONCATENATE("R1C",'Mapa final'!$R$7),"")</f>
        <v/>
      </c>
      <c r="AC16" s="41" t="str">
        <f>IF(AND('Mapa final'!$AB$8="Alta",'Mapa final'!$AD$8="Mayor"),CONCATENATE("R1C",'Mapa final'!$R$8),"")</f>
        <v/>
      </c>
      <c r="AD16" s="41" t="str">
        <f>IF(AND('Mapa final'!$AB$11="Alta",'Mapa final'!$AD$11="Mayor"),CONCATENATE("R1C",'Mapa final'!$R$11),"")</f>
        <v/>
      </c>
      <c r="AE16" s="41" t="str">
        <f>IF(AND('Mapa final'!$AB$12="Alta",'Mapa final'!$AD$12="Mayor"),CONCATENATE("R1C",'Mapa final'!$R$12),"")</f>
        <v/>
      </c>
      <c r="AF16" s="41" t="str">
        <f>IF(AND('Mapa final'!$AB$13="Alta",'Mapa final'!$AD$13="Mayor"),CONCATENATE("R1C",'Mapa final'!$R$13),"")</f>
        <v/>
      </c>
      <c r="AG16" s="42" t="str">
        <f>IF(AND('Mapa final'!$AB$14="Alta",'Mapa final'!$AD$14="Mayor"),CONCATENATE("R1C",'Mapa final'!$R$14),"")</f>
        <v/>
      </c>
      <c r="AH16" s="43" t="str">
        <f>IF(AND('Mapa final'!$AB$7="Alta",'Mapa final'!$AD$7="Catastrófico"),CONCATENATE("R1C",'Mapa final'!$R$7),"")</f>
        <v/>
      </c>
      <c r="AI16" s="44" t="str">
        <f>IF(AND('Mapa final'!$AB$8="Alta",'Mapa final'!$AD$8="Catastrófico"),CONCATENATE("R1C",'Mapa final'!$R$8),"")</f>
        <v/>
      </c>
      <c r="AJ16" s="44" t="str">
        <f>IF(AND('Mapa final'!$AB$11="Alta",'Mapa final'!$AD$11="Catastrófico"),CONCATENATE("R1C",'Mapa final'!$R$11),"")</f>
        <v/>
      </c>
      <c r="AK16" s="44" t="str">
        <f>IF(AND('Mapa final'!$AB$12="Alta",'Mapa final'!$AD$12="Catastrófico"),CONCATENATE("R1C",'Mapa final'!$R$12),"")</f>
        <v/>
      </c>
      <c r="AL16" s="44" t="str">
        <f>IF(AND('Mapa final'!$AB$13="Alta",'Mapa final'!$AD$13="Catastrófico"),CONCATENATE("R1C",'Mapa final'!$R$13),"")</f>
        <v/>
      </c>
      <c r="AM16" s="45" t="str">
        <f>IF(AND('Mapa final'!$AB$14="Alta",'Mapa final'!$AD$14="Catastrófico"),CONCATENATE("R1C",'Mapa final'!$R$14),"")</f>
        <v/>
      </c>
      <c r="AN16" s="77"/>
      <c r="AO16" s="429" t="s">
        <v>76</v>
      </c>
      <c r="AP16" s="430"/>
      <c r="AQ16" s="430"/>
      <c r="AR16" s="430"/>
      <c r="AS16" s="430"/>
      <c r="AT16" s="430"/>
      <c r="AU16" s="428">
        <f>COUNTIF('Mapa final'!AF20:AF573,"Extremo")</f>
        <v>0</v>
      </c>
      <c r="AV16" s="428"/>
      <c r="AW16" s="428"/>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row>
    <row r="17" spans="1:76" ht="15" customHeight="1" thickTop="1" thickBot="1" x14ac:dyDescent="0.3">
      <c r="A17" s="77"/>
      <c r="B17" s="408"/>
      <c r="C17" s="408"/>
      <c r="D17" s="409"/>
      <c r="E17" s="437"/>
      <c r="F17" s="438"/>
      <c r="G17" s="438"/>
      <c r="H17" s="438"/>
      <c r="I17" s="438"/>
      <c r="J17" s="61" t="str">
        <f>IF(AND('Mapa final'!$AB$15="Alta",'Mapa final'!$AD$15="Leve"),CONCATENATE("R2C",'Mapa final'!$R$15),"")</f>
        <v/>
      </c>
      <c r="K17" s="62" t="str">
        <f>IF(AND('Mapa final'!$AB$16="Alta",'Mapa final'!$AD$16="Leve"),CONCATENATE("R2C",'Mapa final'!$R$16),"")</f>
        <v/>
      </c>
      <c r="L17" s="62" t="str">
        <f>IF(AND('Mapa final'!$AB$17="Alta",'Mapa final'!$AD$17="Leve"),CONCATENATE("R2C",'Mapa final'!$R$17),"")</f>
        <v/>
      </c>
      <c r="M17" s="62" t="str">
        <f>IF(AND('Mapa final'!$AB$19="Alta",'Mapa final'!$AD$19="Leve"),CONCATENATE("R2C",'Mapa final'!$R$19),"")</f>
        <v/>
      </c>
      <c r="N17" s="62" t="str">
        <f>IF(AND('Mapa final'!$AB$20="Alta",'Mapa final'!$AD$20="Leve"),CONCATENATE("R2C",'Mapa final'!$R$20),"")</f>
        <v/>
      </c>
      <c r="O17" s="63" t="str">
        <f>IF(AND('Mapa final'!$AB$21="Alta",'Mapa final'!$AD$21="Leve"),CONCATENATE("R2C",'Mapa final'!$R$21),"")</f>
        <v/>
      </c>
      <c r="P17" s="61" t="str">
        <f>IF(AND('Mapa final'!$AB$15="Alta",'Mapa final'!$AD$15="Menor"),CONCATENATE("R2C",'Mapa final'!$R$15),"")</f>
        <v/>
      </c>
      <c r="Q17" s="62" t="str">
        <f>IF(AND('Mapa final'!$AB$16="Alta",'Mapa final'!$AD$16="Menor"),CONCATENATE("R2C",'Mapa final'!$R$16),"")</f>
        <v/>
      </c>
      <c r="R17" s="62" t="str">
        <f>IF(AND('Mapa final'!$AB$17="Alta",'Mapa final'!$AD$17="Menor"),CONCATENATE("R2C",'Mapa final'!$R$17),"")</f>
        <v/>
      </c>
      <c r="S17" s="62" t="str">
        <f>IF(AND('Mapa final'!$AB$19="Alta",'Mapa final'!$AD$19="Menor"),CONCATENATE("R2C",'Mapa final'!$R$19),"")</f>
        <v/>
      </c>
      <c r="T17" s="62" t="str">
        <f>IF(AND('Mapa final'!$AB$20="Alta",'Mapa final'!$AD$20="Menor"),CONCATENATE("R2C",'Mapa final'!$R$20),"")</f>
        <v/>
      </c>
      <c r="U17" s="63" t="str">
        <f>IF(AND('Mapa final'!$AB$21="Alta",'Mapa final'!$AD$21="Menor"),CONCATENATE("R2C",'Mapa final'!$R$21),"")</f>
        <v/>
      </c>
      <c r="V17" s="46" t="str">
        <f>IF(AND('Mapa final'!$AB$15="Alta",'Mapa final'!$AD$15="Moderado"),CONCATENATE("R2C",'Mapa final'!$R$15),"")</f>
        <v/>
      </c>
      <c r="W17" s="47" t="str">
        <f>IF(AND('Mapa final'!$AB$16="Alta",'Mapa final'!$AD$16="Moderado"),CONCATENATE("R2C",'Mapa final'!$R$16),"")</f>
        <v/>
      </c>
      <c r="X17" s="47" t="str">
        <f>IF(AND('Mapa final'!$AB$17="Alta",'Mapa final'!$AD$17="Moderado"),CONCATENATE("R2C",'Mapa final'!$R$17),"")</f>
        <v/>
      </c>
      <c r="Y17" s="47" t="str">
        <f>IF(AND('Mapa final'!$AB$19="Alta",'Mapa final'!$AD$19="Moderado"),CONCATENATE("R2C",'Mapa final'!$R$19),"")</f>
        <v/>
      </c>
      <c r="Z17" s="47" t="str">
        <f>IF(AND('Mapa final'!$AB$20="Alta",'Mapa final'!$AD$20="Moderado"),CONCATENATE("R2C",'Mapa final'!$R$20),"")</f>
        <v/>
      </c>
      <c r="AA17" s="48" t="str">
        <f>IF(AND('Mapa final'!$AB$21="Alta",'Mapa final'!$AD$21="Moderado"),CONCATENATE("R2C",'Mapa final'!$R$21),"")</f>
        <v/>
      </c>
      <c r="AB17" s="46" t="str">
        <f>IF(AND('Mapa final'!$AB$15="Alta",'Mapa final'!$AD$15="Mayor"),CONCATENATE("R2C",'Mapa final'!$R$15),"")</f>
        <v/>
      </c>
      <c r="AC17" s="47" t="str">
        <f>IF(AND('Mapa final'!$AB$16="Alta",'Mapa final'!$AD$16="Mayor"),CONCATENATE("R2C",'Mapa final'!$R$16),"")</f>
        <v/>
      </c>
      <c r="AD17" s="47" t="str">
        <f>IF(AND('Mapa final'!$AB$17="Alta",'Mapa final'!$AD$17="Mayor"),CONCATENATE("R2C",'Mapa final'!$R$17),"")</f>
        <v/>
      </c>
      <c r="AE17" s="47" t="str">
        <f>IF(AND('Mapa final'!$AB$19="Alta",'Mapa final'!$AD$19="Mayor"),CONCATENATE("R2C",'Mapa final'!$R$19),"")</f>
        <v/>
      </c>
      <c r="AF17" s="47" t="str">
        <f>IF(AND('Mapa final'!$AB$20="Alta",'Mapa final'!$AD$20="Mayor"),CONCATENATE("R2C",'Mapa final'!$R$20),"")</f>
        <v/>
      </c>
      <c r="AG17" s="48" t="str">
        <f>IF(AND('Mapa final'!$AB$21="Alta",'Mapa final'!$AD$21="Mayor"),CONCATENATE("R2C",'Mapa final'!$R$21),"")</f>
        <v/>
      </c>
      <c r="AH17" s="49" t="str">
        <f>IF(AND('Mapa final'!$AB$15="Alta",'Mapa final'!$AD$15="Catastrófico"),CONCATENATE("R2C",'Mapa final'!$R$15),"")</f>
        <v/>
      </c>
      <c r="AI17" s="50" t="str">
        <f>IF(AND('Mapa final'!$AB$16="Alta",'Mapa final'!$AD$16="Catastrófico"),CONCATENATE("R2C",'Mapa final'!$R$16),"")</f>
        <v/>
      </c>
      <c r="AJ17" s="50" t="str">
        <f>IF(AND('Mapa final'!$AB$17="Alta",'Mapa final'!$AD$17="Catastrófico"),CONCATENATE("R2C",'Mapa final'!$R$17),"")</f>
        <v/>
      </c>
      <c r="AK17" s="50" t="str">
        <f>IF(AND('Mapa final'!$AB$19="Alta",'Mapa final'!$AD$19="Catastrófico"),CONCATENATE("R2C",'Mapa final'!$R$19),"")</f>
        <v/>
      </c>
      <c r="AL17" s="50" t="str">
        <f>IF(AND('Mapa final'!$AB$20="Alta",'Mapa final'!$AD$20="Catastrófico"),CONCATENATE("R2C",'Mapa final'!$R$20),"")</f>
        <v/>
      </c>
      <c r="AM17" s="51" t="str">
        <f>IF(AND('Mapa final'!$AB$21="Alta",'Mapa final'!$AD$21="Catastrófico"),CONCATENATE("R2C",'Mapa final'!$R$21),"")</f>
        <v/>
      </c>
      <c r="AN17" s="77"/>
      <c r="AO17" s="431"/>
      <c r="AP17" s="432"/>
      <c r="AQ17" s="432"/>
      <c r="AR17" s="432"/>
      <c r="AS17" s="432"/>
      <c r="AT17" s="432"/>
      <c r="AU17" s="428"/>
      <c r="AV17" s="428"/>
      <c r="AW17" s="428"/>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row>
    <row r="18" spans="1:76" ht="15" customHeight="1" thickTop="1" thickBot="1" x14ac:dyDescent="0.3">
      <c r="A18" s="77"/>
      <c r="B18" s="408"/>
      <c r="C18" s="408"/>
      <c r="D18" s="409"/>
      <c r="E18" s="439"/>
      <c r="F18" s="438"/>
      <c r="G18" s="438"/>
      <c r="H18" s="438"/>
      <c r="I18" s="438"/>
      <c r="J18" s="61" t="str">
        <f>IF(AND('Mapa final'!$AB$22="Alta",'Mapa final'!$AD$22="Leve"),CONCATENATE("R3C",'Mapa final'!$R$22),"")</f>
        <v/>
      </c>
      <c r="K18" s="62" t="str">
        <f>IF(AND('Mapa final'!$AB$23="Alta",'Mapa final'!$AD$23="Leve"),CONCATENATE("R3C",'Mapa final'!$R$23),"")</f>
        <v/>
      </c>
      <c r="L18" s="62" t="str">
        <f>IF(AND('Mapa final'!$AB$24="Alta",'Mapa final'!$AD$24="Leve"),CONCATENATE("R3C",'Mapa final'!$R$24),"")</f>
        <v/>
      </c>
      <c r="M18" s="62" t="str">
        <f>IF(AND('Mapa final'!$AB$25="Alta",'Mapa final'!$AD$25="Leve"),CONCATENATE("R3C",'Mapa final'!$R$25),"")</f>
        <v/>
      </c>
      <c r="N18" s="62" t="str">
        <f>IF(AND('Mapa final'!$AB$27="Alta",'Mapa final'!$AD$27="Leve"),CONCATENATE("R3C",'Mapa final'!$R$27),"")</f>
        <v/>
      </c>
      <c r="O18" s="63" t="str">
        <f>IF(AND('Mapa final'!$AB$28="Alta",'Mapa final'!$AD$28="Leve"),CONCATENATE("R3C",'Mapa final'!$R$28),"")</f>
        <v/>
      </c>
      <c r="P18" s="61" t="str">
        <f>IF(AND('Mapa final'!$AB$22="Alta",'Mapa final'!$AD$22="Menor"),CONCATENATE("R3C",'Mapa final'!$R$22),"")</f>
        <v/>
      </c>
      <c r="Q18" s="62" t="str">
        <f>IF(AND('Mapa final'!$AB$23="Alta",'Mapa final'!$AD$23="Menor"),CONCATENATE("R3C",'Mapa final'!$R$23),"")</f>
        <v/>
      </c>
      <c r="R18" s="62" t="str">
        <f>IF(AND('Mapa final'!$AB$24="Alta",'Mapa final'!$AD$24="Menor"),CONCATENATE("R3C",'Mapa final'!$R$24),"")</f>
        <v/>
      </c>
      <c r="S18" s="62" t="str">
        <f>IF(AND('Mapa final'!$AB$25="Alta",'Mapa final'!$AD$25="Menor"),CONCATENATE("R3C",'Mapa final'!$R$25),"")</f>
        <v/>
      </c>
      <c r="T18" s="62" t="str">
        <f>IF(AND('Mapa final'!$AB$27="Alta",'Mapa final'!$AD$27="Menor"),CONCATENATE("R3C",'Mapa final'!$R$27),"")</f>
        <v/>
      </c>
      <c r="U18" s="63" t="str">
        <f>IF(AND('Mapa final'!$AB$28="Alta",'Mapa final'!$AD$28="Menor"),CONCATENATE("R3C",'Mapa final'!$R$28),"")</f>
        <v/>
      </c>
      <c r="V18" s="46" t="str">
        <f>IF(AND('Mapa final'!$AB$22="Alta",'Mapa final'!$AD$22="Moderado"),CONCATENATE("R3C",'Mapa final'!$R$22),"")</f>
        <v/>
      </c>
      <c r="W18" s="47" t="str">
        <f>IF(AND('Mapa final'!$AB$23="Alta",'Mapa final'!$AD$23="Moderado"),CONCATENATE("R3C",'Mapa final'!$R$23),"")</f>
        <v/>
      </c>
      <c r="X18" s="47" t="str">
        <f>IF(AND('Mapa final'!$AB$24="Alta",'Mapa final'!$AD$24="Moderado"),CONCATENATE("R3C",'Mapa final'!$R$24),"")</f>
        <v/>
      </c>
      <c r="Y18" s="47" t="str">
        <f>IF(AND('Mapa final'!$AB$25="Alta",'Mapa final'!$AD$25="Moderado"),CONCATENATE("R3C",'Mapa final'!$R$25),"")</f>
        <v/>
      </c>
      <c r="Z18" s="47" t="str">
        <f>IF(AND('Mapa final'!$AB$27="Alta",'Mapa final'!$AD$27="Moderado"),CONCATENATE("R3C",'Mapa final'!$R$27),"")</f>
        <v/>
      </c>
      <c r="AA18" s="48" t="str">
        <f>IF(AND('Mapa final'!$AB$28="Alta",'Mapa final'!$AD$28="Moderado"),CONCATENATE("R3C",'Mapa final'!$R$28),"")</f>
        <v/>
      </c>
      <c r="AB18" s="46" t="str">
        <f>IF(AND('Mapa final'!$AB$22="Alta",'Mapa final'!$AD$22="Mayor"),CONCATENATE("R3C",'Mapa final'!$R$22),"")</f>
        <v/>
      </c>
      <c r="AC18" s="47" t="str">
        <f>IF(AND('Mapa final'!$AB$23="Alta",'Mapa final'!$AD$23="Mayor"),CONCATENATE("R3C",'Mapa final'!$R$23),"")</f>
        <v/>
      </c>
      <c r="AD18" s="47" t="str">
        <f>IF(AND('Mapa final'!$AB$24="Alta",'Mapa final'!$AD$24="Mayor"),CONCATENATE("R3C",'Mapa final'!$R$24),"")</f>
        <v/>
      </c>
      <c r="AE18" s="47" t="str">
        <f>IF(AND('Mapa final'!$AB$25="Alta",'Mapa final'!$AD$25="Mayor"),CONCATENATE("R3C",'Mapa final'!$R$25),"")</f>
        <v/>
      </c>
      <c r="AF18" s="47" t="str">
        <f>IF(AND('Mapa final'!$AB$27="Alta",'Mapa final'!$AD$27="Mayor"),CONCATENATE("R3C",'Mapa final'!$R$27),"")</f>
        <v/>
      </c>
      <c r="AG18" s="48" t="str">
        <f>IF(AND('Mapa final'!$AB$28="Alta",'Mapa final'!$AD$28="Mayor"),CONCATENATE("R3C",'Mapa final'!$R$28),"")</f>
        <v/>
      </c>
      <c r="AH18" s="49" t="str">
        <f>IF(AND('Mapa final'!$AB$22="Alta",'Mapa final'!$AD$22="Catastrófico"),CONCATENATE("R3C",'Mapa final'!$R$22),"")</f>
        <v/>
      </c>
      <c r="AI18" s="50" t="str">
        <f>IF(AND('Mapa final'!$AB$23="Alta",'Mapa final'!$AD$23="Catastrófico"),CONCATENATE("R3C",'Mapa final'!$R$23),"")</f>
        <v/>
      </c>
      <c r="AJ18" s="50" t="str">
        <f>IF(AND('Mapa final'!$AB$24="Alta",'Mapa final'!$AD$24="Catastrófico"),CONCATENATE("R3C",'Mapa final'!$R$24),"")</f>
        <v/>
      </c>
      <c r="AK18" s="50" t="str">
        <f>IF(AND('Mapa final'!$AB$25="Alta",'Mapa final'!$AD$25="Catastrófico"),CONCATENATE("R3C",'Mapa final'!$R$25),"")</f>
        <v/>
      </c>
      <c r="AL18" s="50" t="str">
        <f>IF(AND('Mapa final'!$AB$27="Alta",'Mapa final'!$AD$27="Catastrófico"),CONCATENATE("R3C",'Mapa final'!$R$27),"")</f>
        <v/>
      </c>
      <c r="AM18" s="51" t="str">
        <f>IF(AND('Mapa final'!$AB$28="Alta",'Mapa final'!$AD$28="Catastrófico"),CONCATENATE("R3C",'Mapa final'!$R$28),"")</f>
        <v/>
      </c>
      <c r="AN18" s="77"/>
      <c r="AO18" s="431"/>
      <c r="AP18" s="432"/>
      <c r="AQ18" s="432"/>
      <c r="AR18" s="432"/>
      <c r="AS18" s="432"/>
      <c r="AT18" s="432"/>
      <c r="AU18" s="428"/>
      <c r="AV18" s="428"/>
      <c r="AW18" s="428"/>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row>
    <row r="19" spans="1:76" ht="15" customHeight="1" thickTop="1" thickBot="1" x14ac:dyDescent="0.3">
      <c r="A19" s="77"/>
      <c r="B19" s="408"/>
      <c r="C19" s="408"/>
      <c r="D19" s="409"/>
      <c r="E19" s="439"/>
      <c r="F19" s="438"/>
      <c r="G19" s="438"/>
      <c r="H19" s="438"/>
      <c r="I19" s="438"/>
      <c r="J19" s="61" t="str">
        <f>IF(AND('Mapa final'!$AB$29="Alta",'Mapa final'!$AD$29="Leve"),CONCATENATE("R4C",'Mapa final'!$R$29),"")</f>
        <v/>
      </c>
      <c r="K19" s="62" t="str">
        <f>IF(AND('Mapa final'!$AB$30="Alta",'Mapa final'!$AD$30="Leve"),CONCATENATE("R4C",'Mapa final'!$R$30),"")</f>
        <v/>
      </c>
      <c r="L19" s="62" t="str">
        <f>IF(AND('Mapa final'!$AB$32="Alta",'Mapa final'!$AD$32="Leve"),CONCATENATE("R4C",'Mapa final'!$R$32),"")</f>
        <v/>
      </c>
      <c r="M19" s="62" t="str">
        <f>IF(AND('Mapa final'!$AB$33="Alta",'Mapa final'!$AD$33="Leve"),CONCATENATE("R4C",'Mapa final'!$R$33),"")</f>
        <v/>
      </c>
      <c r="N19" s="62" t="str">
        <f>IF(AND('Mapa final'!$AB$34="Alta",'Mapa final'!$AD$34="Leve"),CONCATENATE("R4C",'Mapa final'!$R$34),"")</f>
        <v/>
      </c>
      <c r="O19" s="63" t="str">
        <f>IF(AND('Mapa final'!$AB$35="Alta",'Mapa final'!$AD$35="Leve"),CONCATENATE("R4C",'Mapa final'!$R$35),"")</f>
        <v/>
      </c>
      <c r="P19" s="61" t="str">
        <f>IF(AND('Mapa final'!$AB$29="Alta",'Mapa final'!$AD$29="Menor"),CONCATENATE("R4C",'Mapa final'!$R$29),"")</f>
        <v/>
      </c>
      <c r="Q19" s="62" t="str">
        <f>IF(AND('Mapa final'!$AB$30="Alta",'Mapa final'!$AD$30="Menor"),CONCATENATE("R4C",'Mapa final'!$R$30),"")</f>
        <v/>
      </c>
      <c r="R19" s="62" t="str">
        <f>IF(AND('Mapa final'!$AB$32="Alta",'Mapa final'!$AD$32="Menor"),CONCATENATE("R4C",'Mapa final'!$R$32),"")</f>
        <v/>
      </c>
      <c r="S19" s="62" t="str">
        <f>IF(AND('Mapa final'!$AB$33="Alta",'Mapa final'!$AD$33="Menor"),CONCATENATE("R4C",'Mapa final'!$R$33),"")</f>
        <v/>
      </c>
      <c r="T19" s="62" t="str">
        <f>IF(AND('Mapa final'!$AB$34="Alta",'Mapa final'!$AD$34="Menor"),CONCATENATE("R4C",'Mapa final'!$R$34),"")</f>
        <v/>
      </c>
      <c r="U19" s="63" t="str">
        <f>IF(AND('Mapa final'!$AB$35="Alta",'Mapa final'!$AD$35="Menor"),CONCATENATE("R4C",'Mapa final'!$R$35),"")</f>
        <v/>
      </c>
      <c r="V19" s="46" t="str">
        <f>IF(AND('Mapa final'!$AB$29="Alta",'Mapa final'!$AD$29="Moderado"),CONCATENATE("R4C",'Mapa final'!$R$29),"")</f>
        <v/>
      </c>
      <c r="W19" s="47" t="str">
        <f>IF(AND('Mapa final'!$AB$30="Alta",'Mapa final'!$AD$30="Moderado"),CONCATENATE("R4C",'Mapa final'!$R$30),"")</f>
        <v/>
      </c>
      <c r="X19" s="47" t="str">
        <f>IF(AND('Mapa final'!$AB$32="Alta",'Mapa final'!$AD$32="Moderado"),CONCATENATE("R4C",'Mapa final'!$R$32),"")</f>
        <v/>
      </c>
      <c r="Y19" s="47" t="str">
        <f>IF(AND('Mapa final'!$AB$33="Alta",'Mapa final'!$AD$33="Moderado"),CONCATENATE("R4C",'Mapa final'!$R$33),"")</f>
        <v/>
      </c>
      <c r="Z19" s="47" t="str">
        <f>IF(AND('Mapa final'!$AB$34="Alta",'Mapa final'!$AD$34="Moderado"),CONCATENATE("R4C",'Mapa final'!$R$34),"")</f>
        <v/>
      </c>
      <c r="AA19" s="48" t="str">
        <f>IF(AND('Mapa final'!$AB$35="Alta",'Mapa final'!$AD$35="Moderado"),CONCATENATE("R4C",'Mapa final'!$R$35),"")</f>
        <v/>
      </c>
      <c r="AB19" s="46" t="str">
        <f>IF(AND('Mapa final'!$AB$29="Alta",'Mapa final'!$AD$29="Mayor"),CONCATENATE("R4C",'Mapa final'!$R$29),"")</f>
        <v/>
      </c>
      <c r="AC19" s="47" t="str">
        <f>IF(AND('Mapa final'!$AB$30="Alta",'Mapa final'!$AD$30="Mayor"),CONCATENATE("R4C",'Mapa final'!$R$30),"")</f>
        <v/>
      </c>
      <c r="AD19" s="47" t="str">
        <f>IF(AND('Mapa final'!$AB$32="Alta",'Mapa final'!$AD$32="Mayor"),CONCATENATE("R4C",'Mapa final'!$R$32),"")</f>
        <v/>
      </c>
      <c r="AE19" s="47" t="str">
        <f>IF(AND('Mapa final'!$AB$33="Alta",'Mapa final'!$AD$33="Mayor"),CONCATENATE("R4C",'Mapa final'!$R$33),"")</f>
        <v/>
      </c>
      <c r="AF19" s="47" t="str">
        <f>IF(AND('Mapa final'!$AB$34="Alta",'Mapa final'!$AD$34="Mayor"),CONCATENATE("R4C",'Mapa final'!$R$34),"")</f>
        <v/>
      </c>
      <c r="AG19" s="48" t="str">
        <f>IF(AND('Mapa final'!$AB$35="Alta",'Mapa final'!$AD$35="Mayor"),CONCATENATE("R4C",'Mapa final'!$R$35),"")</f>
        <v/>
      </c>
      <c r="AH19" s="49" t="str">
        <f>IF(AND('Mapa final'!$AB$29="Alta",'Mapa final'!$AD$29="Catastrófico"),CONCATENATE("R4C",'Mapa final'!$R$29),"")</f>
        <v/>
      </c>
      <c r="AI19" s="50" t="str">
        <f>IF(AND('Mapa final'!$AB$30="Alta",'Mapa final'!$AD$30="Catastrófico"),CONCATENATE("R4C",'Mapa final'!$R$30),"")</f>
        <v/>
      </c>
      <c r="AJ19" s="50" t="str">
        <f>IF(AND('Mapa final'!$AB$32="Alta",'Mapa final'!$AD$32="Catastrófico"),CONCATENATE("R4C",'Mapa final'!$R$32),"")</f>
        <v/>
      </c>
      <c r="AK19" s="50" t="str">
        <f>IF(AND('Mapa final'!$AB$33="Alta",'Mapa final'!$AD$33="Catastrófico"),CONCATENATE("R4C",'Mapa final'!$R$33),"")</f>
        <v/>
      </c>
      <c r="AL19" s="50" t="str">
        <f>IF(AND('Mapa final'!$AB$34="Alta",'Mapa final'!$AD$34="Catastrófico"),CONCATENATE("R4C",'Mapa final'!$R$34),"")</f>
        <v/>
      </c>
      <c r="AM19" s="51" t="str">
        <f>IF(AND('Mapa final'!$AB$35="Alta",'Mapa final'!$AD$35="Catastrófico"),CONCATENATE("R4C",'Mapa final'!$R$35),"")</f>
        <v/>
      </c>
      <c r="AN19" s="77"/>
      <c r="AO19" s="431"/>
      <c r="AP19" s="432"/>
      <c r="AQ19" s="432"/>
      <c r="AR19" s="432"/>
      <c r="AS19" s="432"/>
      <c r="AT19" s="432"/>
      <c r="AU19" s="428"/>
      <c r="AV19" s="428"/>
      <c r="AW19" s="428"/>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row>
    <row r="20" spans="1:76" ht="15" customHeight="1" thickTop="1" thickBot="1" x14ac:dyDescent="0.3">
      <c r="A20" s="77"/>
      <c r="B20" s="408"/>
      <c r="C20" s="408"/>
      <c r="D20" s="409"/>
      <c r="E20" s="439"/>
      <c r="F20" s="438"/>
      <c r="G20" s="438"/>
      <c r="H20" s="438"/>
      <c r="I20" s="438"/>
      <c r="J20" s="61" t="str">
        <f>IF(AND('Mapa final'!$AB$36="Alta",'Mapa final'!$AD$36="Leve"),CONCATENATE("R5C",'Mapa final'!$R$36),"")</f>
        <v/>
      </c>
      <c r="K20" s="62" t="str">
        <f>IF(AND('Mapa final'!$AB$37="Alta",'Mapa final'!$AD$37="Leve"),CONCATENATE("R5C",'Mapa final'!$R$37),"")</f>
        <v/>
      </c>
      <c r="L20" s="62" t="str">
        <f>IF(AND('Mapa final'!$AB$38="Alta",'Mapa final'!$AD$38="Leve"),CONCATENATE("R5C",'Mapa final'!$R$38),"")</f>
        <v/>
      </c>
      <c r="M20" s="62" t="str">
        <f>IF(AND('Mapa final'!$AB$39="Alta",'Mapa final'!$AD$39="Leve"),CONCATENATE("R5C",'Mapa final'!$R$39),"")</f>
        <v/>
      </c>
      <c r="N20" s="62" t="str">
        <f>IF(AND('Mapa final'!$AB$40="Alta",'Mapa final'!$AD$40="Leve"),CONCATENATE("R5C",'Mapa final'!$R$40),"")</f>
        <v/>
      </c>
      <c r="O20" s="63" t="str">
        <f>IF(AND('Mapa final'!$AB$41="Alta",'Mapa final'!$AD$41="Leve"),CONCATENATE("R5C",'Mapa final'!$R$41),"")</f>
        <v/>
      </c>
      <c r="P20" s="61" t="str">
        <f>IF(AND('Mapa final'!$AB$36="Alta",'Mapa final'!$AD$36="Menor"),CONCATENATE("R5C",'Mapa final'!$R$36),"")</f>
        <v/>
      </c>
      <c r="Q20" s="62" t="str">
        <f>IF(AND('Mapa final'!$AB$37="Alta",'Mapa final'!$AD$37="Menor"),CONCATENATE("R5C",'Mapa final'!$R$37),"")</f>
        <v/>
      </c>
      <c r="R20" s="62" t="str">
        <f>IF(AND('Mapa final'!$AB$38="Alta",'Mapa final'!$AD$38="Menor"),CONCATENATE("R5C",'Mapa final'!$R$38),"")</f>
        <v/>
      </c>
      <c r="S20" s="62" t="str">
        <f>IF(AND('Mapa final'!$AB$39="Alta",'Mapa final'!$AD$39="Menor"),CONCATENATE("R5C",'Mapa final'!$R$39),"")</f>
        <v/>
      </c>
      <c r="T20" s="62" t="str">
        <f>IF(AND('Mapa final'!$AB$40="Alta",'Mapa final'!$AD$40="Menor"),CONCATENATE("R5C",'Mapa final'!$R$40),"")</f>
        <v/>
      </c>
      <c r="U20" s="63" t="str">
        <f>IF(AND('Mapa final'!$AB$41="Alta",'Mapa final'!$AD$41="Menor"),CONCATENATE("R5C",'Mapa final'!$R$41),"")</f>
        <v/>
      </c>
      <c r="V20" s="46" t="str">
        <f>IF(AND('Mapa final'!$AB$36="Alta",'Mapa final'!$AD$36="Moderado"),CONCATENATE("R5C",'Mapa final'!$R$36),"")</f>
        <v/>
      </c>
      <c r="W20" s="47" t="str">
        <f>IF(AND('Mapa final'!$AB$37="Alta",'Mapa final'!$AD$37="Moderado"),CONCATENATE("R5C",'Mapa final'!$R$37),"")</f>
        <v/>
      </c>
      <c r="X20" s="47" t="str">
        <f>IF(AND('Mapa final'!$AB$38="Alta",'Mapa final'!$AD$38="Moderado"),CONCATENATE("R5C",'Mapa final'!$R$38),"")</f>
        <v/>
      </c>
      <c r="Y20" s="47" t="str">
        <f>IF(AND('Mapa final'!$AB$39="Alta",'Mapa final'!$AD$39="Moderado"),CONCATENATE("R5C",'Mapa final'!$R$39),"")</f>
        <v/>
      </c>
      <c r="Z20" s="47" t="str">
        <f>IF(AND('Mapa final'!$AB$40="Alta",'Mapa final'!$AD$40="Moderado"),CONCATENATE("R5C",'Mapa final'!$R$40),"")</f>
        <v/>
      </c>
      <c r="AA20" s="48" t="str">
        <f>IF(AND('Mapa final'!$AB$41="Alta",'Mapa final'!$AD$41="Moderado"),CONCATENATE("R5C",'Mapa final'!$R$41),"")</f>
        <v/>
      </c>
      <c r="AB20" s="46" t="str">
        <f>IF(AND('Mapa final'!$AB$36="Alta",'Mapa final'!$AD$36="Mayor"),CONCATENATE("R5C",'Mapa final'!$R$36),"")</f>
        <v/>
      </c>
      <c r="AC20" s="47" t="str">
        <f>IF(AND('Mapa final'!$AB$37="Alta",'Mapa final'!$AD$37="Mayor"),CONCATENATE("R5C",'Mapa final'!$R$37),"")</f>
        <v/>
      </c>
      <c r="AD20" s="47" t="str">
        <f>IF(AND('Mapa final'!$AB$38="Alta",'Mapa final'!$AD$38="Mayor"),CONCATENATE("R5C",'Mapa final'!$R$38),"")</f>
        <v/>
      </c>
      <c r="AE20" s="47" t="str">
        <f>IF(AND('Mapa final'!$AB$39="Alta",'Mapa final'!$AD$39="Mayor"),CONCATENATE("R5C",'Mapa final'!$R$39),"")</f>
        <v/>
      </c>
      <c r="AF20" s="47" t="str">
        <f>IF(AND('Mapa final'!$AB$40="Alta",'Mapa final'!$AD$40="Mayor"),CONCATENATE("R5C",'Mapa final'!$R$40),"")</f>
        <v/>
      </c>
      <c r="AG20" s="48" t="str">
        <f>IF(AND('Mapa final'!$AB$41="Alta",'Mapa final'!$AD$41="Mayor"),CONCATENATE("R5C",'Mapa final'!$R$41),"")</f>
        <v/>
      </c>
      <c r="AH20" s="49" t="str">
        <f>IF(AND('Mapa final'!$AB$36="Alta",'Mapa final'!$AD$36="Catastrófico"),CONCATENATE("R5C",'Mapa final'!$R$36),"")</f>
        <v/>
      </c>
      <c r="AI20" s="50" t="str">
        <f>IF(AND('Mapa final'!$AB$37="Alta",'Mapa final'!$AD$37="Catastrófico"),CONCATENATE("R5C",'Mapa final'!$R$37),"")</f>
        <v/>
      </c>
      <c r="AJ20" s="50" t="str">
        <f>IF(AND('Mapa final'!$AB$38="Alta",'Mapa final'!$AD$38="Catastrófico"),CONCATENATE("R5C",'Mapa final'!$R$38),"")</f>
        <v/>
      </c>
      <c r="AK20" s="50" t="str">
        <f>IF(AND('Mapa final'!$AB$39="Alta",'Mapa final'!$AD$39="Catastrófico"),CONCATENATE("R5C",'Mapa final'!$R$39),"")</f>
        <v/>
      </c>
      <c r="AL20" s="50" t="str">
        <f>IF(AND('Mapa final'!$AB$40="Alta",'Mapa final'!$AD$40="Catastrófico"),CONCATENATE("R5C",'Mapa final'!$R$40),"")</f>
        <v/>
      </c>
      <c r="AM20" s="51" t="str">
        <f>IF(AND('Mapa final'!$AB$41="Alta",'Mapa final'!$AD$41="Catastrófico"),CONCATENATE("R5C",'Mapa final'!$R$41),"")</f>
        <v/>
      </c>
      <c r="AN20" s="77"/>
      <c r="AO20" s="431"/>
      <c r="AP20" s="432"/>
      <c r="AQ20" s="432"/>
      <c r="AR20" s="432"/>
      <c r="AS20" s="432"/>
      <c r="AT20" s="432"/>
      <c r="AU20" s="428"/>
      <c r="AV20" s="428"/>
      <c r="AW20" s="428"/>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row>
    <row r="21" spans="1:76" ht="15" customHeight="1" thickTop="1" thickBot="1" x14ac:dyDescent="0.3">
      <c r="A21" s="77"/>
      <c r="B21" s="408"/>
      <c r="C21" s="408"/>
      <c r="D21" s="409"/>
      <c r="E21" s="439"/>
      <c r="F21" s="438"/>
      <c r="G21" s="438"/>
      <c r="H21" s="438"/>
      <c r="I21" s="438"/>
      <c r="J21" s="61" t="str">
        <f>IF(AND('Mapa final'!$AB$48="Alta",'Mapa final'!$AD$48="Leve"),CONCATENATE("R6C",'Mapa final'!$R$48),"")</f>
        <v/>
      </c>
      <c r="K21" s="62" t="str">
        <f>IF(AND('Mapa final'!$AB$49="Alta",'Mapa final'!$AD$49="Leve"),CONCATENATE("R6C",'Mapa final'!$R$49),"")</f>
        <v/>
      </c>
      <c r="L21" s="62" t="str">
        <f>IF(AND('Mapa final'!$AB$50="Alta",'Mapa final'!$AD$50="Leve"),CONCATENATE("R6C",'Mapa final'!$R$50),"")</f>
        <v/>
      </c>
      <c r="M21" s="62" t="str">
        <f>IF(AND('Mapa final'!$AB$51="Alta",'Mapa final'!$AD$51="Leve"),CONCATENATE("R6C",'Mapa final'!$R$51),"")</f>
        <v/>
      </c>
      <c r="N21" s="62" t="str">
        <f>IF(AND('Mapa final'!$AB$52="Alta",'Mapa final'!$AD$52="Leve"),CONCATENATE("R6C",'Mapa final'!$R$52),"")</f>
        <v/>
      </c>
      <c r="O21" s="63" t="str">
        <f>IF(AND('Mapa final'!$AB$53="Alta",'Mapa final'!$AD$53="Leve"),CONCATENATE("R6C",'Mapa final'!$R$53),"")</f>
        <v/>
      </c>
      <c r="P21" s="61" t="str">
        <f>IF(AND('Mapa final'!$AB$48="Alta",'Mapa final'!$AD$48="Menor"),CONCATENATE("R6C",'Mapa final'!$R$48),"")</f>
        <v/>
      </c>
      <c r="Q21" s="62" t="str">
        <f>IF(AND('Mapa final'!$AB$49="Alta",'Mapa final'!$AD$49="Menor"),CONCATENATE("R6C",'Mapa final'!$R$49),"")</f>
        <v/>
      </c>
      <c r="R21" s="62" t="str">
        <f>IF(AND('Mapa final'!$AB$50="Alta",'Mapa final'!$AD$50="Menor"),CONCATENATE("R6C",'Mapa final'!$R$50),"")</f>
        <v/>
      </c>
      <c r="S21" s="62" t="str">
        <f>IF(AND('Mapa final'!$AB$51="Alta",'Mapa final'!$AD$51="Menor"),CONCATENATE("R6C",'Mapa final'!$R$51),"")</f>
        <v/>
      </c>
      <c r="T21" s="62" t="str">
        <f>IF(AND('Mapa final'!$AB$52="Alta",'Mapa final'!$AD$52="Menor"),CONCATENATE("R6C",'Mapa final'!$R$52),"")</f>
        <v/>
      </c>
      <c r="U21" s="63" t="str">
        <f>IF(AND('Mapa final'!$AB$53="Alta",'Mapa final'!$AD$53="Menor"),CONCATENATE("R6C",'Mapa final'!$R$53),"")</f>
        <v/>
      </c>
      <c r="V21" s="46" t="str">
        <f>IF(AND('Mapa final'!$AB$48="Alta",'Mapa final'!$AD$48="Moderado"),CONCATENATE("R6C",'Mapa final'!$R$48),"")</f>
        <v/>
      </c>
      <c r="W21" s="47" t="str">
        <f>IF(AND('Mapa final'!$AB$49="Alta",'Mapa final'!$AD$49="Moderado"),CONCATENATE("R6C",'Mapa final'!$R$49),"")</f>
        <v/>
      </c>
      <c r="X21" s="47" t="str">
        <f>IF(AND('Mapa final'!$AB$50="Alta",'Mapa final'!$AD$50="Moderado"),CONCATENATE("R6C",'Mapa final'!$R$50),"")</f>
        <v/>
      </c>
      <c r="Y21" s="47" t="str">
        <f>IF(AND('Mapa final'!$AB$51="Alta",'Mapa final'!$AD$51="Moderado"),CONCATENATE("R6C",'Mapa final'!$R$51),"")</f>
        <v/>
      </c>
      <c r="Z21" s="47" t="str">
        <f>IF(AND('Mapa final'!$AB$52="Alta",'Mapa final'!$AD$52="Moderado"),CONCATENATE("R6C",'Mapa final'!$R$52),"")</f>
        <v/>
      </c>
      <c r="AA21" s="48" t="str">
        <f>IF(AND('Mapa final'!$AB$53="Alta",'Mapa final'!$AD$53="Moderado"),CONCATENATE("R6C",'Mapa final'!$R$53),"")</f>
        <v/>
      </c>
      <c r="AB21" s="46" t="str">
        <f>IF(AND('Mapa final'!$AB$48="Alta",'Mapa final'!$AD$48="Mayor"),CONCATENATE("R6C",'Mapa final'!$R$48),"")</f>
        <v/>
      </c>
      <c r="AC21" s="47" t="str">
        <f>IF(AND('Mapa final'!$AB$49="Alta",'Mapa final'!$AD$49="Mayor"),CONCATENATE("R6C",'Mapa final'!$R$49),"")</f>
        <v/>
      </c>
      <c r="AD21" s="47" t="str">
        <f>IF(AND('Mapa final'!$AB$50="Alta",'Mapa final'!$AD$50="Mayor"),CONCATENATE("R6C",'Mapa final'!$R$50),"")</f>
        <v/>
      </c>
      <c r="AE21" s="47" t="str">
        <f>IF(AND('Mapa final'!$AB$51="Alta",'Mapa final'!$AD$51="Mayor"),CONCATENATE("R6C",'Mapa final'!$R$51),"")</f>
        <v/>
      </c>
      <c r="AF21" s="47" t="str">
        <f>IF(AND('Mapa final'!$AB$52="Alta",'Mapa final'!$AD$52="Mayor"),CONCATENATE("R6C",'Mapa final'!$R$52),"")</f>
        <v/>
      </c>
      <c r="AG21" s="48" t="str">
        <f>IF(AND('Mapa final'!$AB$53="Alta",'Mapa final'!$AD$53="Mayor"),CONCATENATE("R6C",'Mapa final'!$R$53),"")</f>
        <v/>
      </c>
      <c r="AH21" s="49" t="str">
        <f>IF(AND('Mapa final'!$AB$48="Alta",'Mapa final'!$AD$48="Catastrófico"),CONCATENATE("R6C",'Mapa final'!$R$48),"")</f>
        <v/>
      </c>
      <c r="AI21" s="50" t="str">
        <f>IF(AND('Mapa final'!$AB$49="Alta",'Mapa final'!$AD$49="Catastrófico"),CONCATENATE("R6C",'Mapa final'!$R$49),"")</f>
        <v/>
      </c>
      <c r="AJ21" s="50" t="str">
        <f>IF(AND('Mapa final'!$AB$50="Alta",'Mapa final'!$AD$50="Catastrófico"),CONCATENATE("R6C",'Mapa final'!$R$50),"")</f>
        <v/>
      </c>
      <c r="AK21" s="50" t="str">
        <f>IF(AND('Mapa final'!$AB$51="Alta",'Mapa final'!$AD$51="Catastrófico"),CONCATENATE("R6C",'Mapa final'!$R$51),"")</f>
        <v/>
      </c>
      <c r="AL21" s="50" t="str">
        <f>IF(AND('Mapa final'!$AB$52="Alta",'Mapa final'!$AD$52="Catastrófico"),CONCATENATE("R6C",'Mapa final'!$R$52),"")</f>
        <v/>
      </c>
      <c r="AM21" s="51" t="str">
        <f>IF(AND('Mapa final'!$AB$53="Alta",'Mapa final'!$AD$53="Catastrófico"),CONCATENATE("R6C",'Mapa final'!$R$53),"")</f>
        <v/>
      </c>
      <c r="AN21" s="77"/>
      <c r="AO21" s="431"/>
      <c r="AP21" s="432"/>
      <c r="AQ21" s="432"/>
      <c r="AR21" s="432"/>
      <c r="AS21" s="432"/>
      <c r="AT21" s="432"/>
      <c r="AU21" s="428"/>
      <c r="AV21" s="428"/>
      <c r="AW21" s="428"/>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row>
    <row r="22" spans="1:76" ht="15" customHeight="1" thickTop="1" thickBot="1" x14ac:dyDescent="0.3">
      <c r="A22" s="77"/>
      <c r="B22" s="408"/>
      <c r="C22" s="408"/>
      <c r="D22" s="409"/>
      <c r="E22" s="439"/>
      <c r="F22" s="438"/>
      <c r="G22" s="438"/>
      <c r="H22" s="438"/>
      <c r="I22" s="438"/>
      <c r="J22" s="61" t="str">
        <f>IF(AND('Mapa final'!$AB$54="Alta",'Mapa final'!$AD$54="Leve"),CONCATENATE("R7C",'Mapa final'!$R$54),"")</f>
        <v/>
      </c>
      <c r="K22" s="62" t="str">
        <f>IF(AND('Mapa final'!$AB$55="Alta",'Mapa final'!$AD$55="Leve"),CONCATENATE("R7C",'Mapa final'!$R$55),"")</f>
        <v/>
      </c>
      <c r="L22" s="62" t="str">
        <f>IF(AND('Mapa final'!$AB$56="Alta",'Mapa final'!$AD$56="Leve"),CONCATENATE("R7C",'Mapa final'!$R$56),"")</f>
        <v/>
      </c>
      <c r="M22" s="62" t="str">
        <f>IF(AND('Mapa final'!$AB$57="Alta",'Mapa final'!$AD$57="Leve"),CONCATENATE("R7C",'Mapa final'!$R$57),"")</f>
        <v/>
      </c>
      <c r="N22" s="62" t="str">
        <f>IF(AND('Mapa final'!$AB$58="Alta",'Mapa final'!$AD$58="Leve"),CONCATENATE("R7C",'Mapa final'!$R$58),"")</f>
        <v/>
      </c>
      <c r="O22" s="63" t="str">
        <f>IF(AND('Mapa final'!$AB$59="Alta",'Mapa final'!$AD$59="Leve"),CONCATENATE("R7C",'Mapa final'!$R$59),"")</f>
        <v/>
      </c>
      <c r="P22" s="61" t="str">
        <f>IF(AND('Mapa final'!$AB$54="Alta",'Mapa final'!$AD$54="Menor"),CONCATENATE("R7C",'Mapa final'!$R$54),"")</f>
        <v/>
      </c>
      <c r="Q22" s="62" t="str">
        <f>IF(AND('Mapa final'!$AB$55="Alta",'Mapa final'!$AD$55="Menor"),CONCATENATE("R7C",'Mapa final'!$R$55),"")</f>
        <v/>
      </c>
      <c r="R22" s="62" t="str">
        <f>IF(AND('Mapa final'!$AB$56="Alta",'Mapa final'!$AD$56="Menor"),CONCATENATE("R7C",'Mapa final'!$R$56),"")</f>
        <v/>
      </c>
      <c r="S22" s="62" t="str">
        <f>IF(AND('Mapa final'!$AB$57="Alta",'Mapa final'!$AD$57="Menor"),CONCATENATE("R7C",'Mapa final'!$R$57),"")</f>
        <v/>
      </c>
      <c r="T22" s="62" t="str">
        <f>IF(AND('Mapa final'!$AB$58="Alta",'Mapa final'!$AD$58="Menor"),CONCATENATE("R7C",'Mapa final'!$R$58),"")</f>
        <v/>
      </c>
      <c r="U22" s="63" t="str">
        <f>IF(AND('Mapa final'!$AB$59="Alta",'Mapa final'!$AD$59="Menor"),CONCATENATE("R7C",'Mapa final'!$R$59),"")</f>
        <v/>
      </c>
      <c r="V22" s="46" t="str">
        <f>IF(AND('Mapa final'!$AB$54="Alta",'Mapa final'!$AD$54="Moderado"),CONCATENATE("R7C",'Mapa final'!$R$54),"")</f>
        <v/>
      </c>
      <c r="W22" s="47" t="str">
        <f>IF(AND('Mapa final'!$AB$55="Alta",'Mapa final'!$AD$55="Moderado"),CONCATENATE("R7C",'Mapa final'!$R$55),"")</f>
        <v/>
      </c>
      <c r="X22" s="47" t="str">
        <f>IF(AND('Mapa final'!$AB$56="Alta",'Mapa final'!$AD$56="Moderado"),CONCATENATE("R7C",'Mapa final'!$R$56),"")</f>
        <v/>
      </c>
      <c r="Y22" s="47" t="str">
        <f>IF(AND('Mapa final'!$AB$57="Alta",'Mapa final'!$AD$57="Moderado"),CONCATENATE("R7C",'Mapa final'!$R$57),"")</f>
        <v/>
      </c>
      <c r="Z22" s="47" t="str">
        <f>IF(AND('Mapa final'!$AB$58="Alta",'Mapa final'!$AD$58="Moderado"),CONCATENATE("R7C",'Mapa final'!$R$58),"")</f>
        <v/>
      </c>
      <c r="AA22" s="48" t="str">
        <f>IF(AND('Mapa final'!$AB$59="Alta",'Mapa final'!$AD$59="Moderado"),CONCATENATE("R7C",'Mapa final'!$R$59),"")</f>
        <v/>
      </c>
      <c r="AB22" s="46" t="str">
        <f>IF(AND('Mapa final'!$AB$54="Alta",'Mapa final'!$AD$54="Mayor"),CONCATENATE("R7C",'Mapa final'!$R$54),"")</f>
        <v/>
      </c>
      <c r="AC22" s="47" t="str">
        <f>IF(AND('Mapa final'!$AB$55="Alta",'Mapa final'!$AD$55="Mayor"),CONCATENATE("R7C",'Mapa final'!$R$55),"")</f>
        <v/>
      </c>
      <c r="AD22" s="47" t="str">
        <f>IF(AND('Mapa final'!$AB$56="Alta",'Mapa final'!$AD$56="Mayor"),CONCATENATE("R7C",'Mapa final'!$R$56),"")</f>
        <v/>
      </c>
      <c r="AE22" s="47" t="str">
        <f>IF(AND('Mapa final'!$AB$57="Alta",'Mapa final'!$AD$57="Mayor"),CONCATENATE("R7C",'Mapa final'!$R$57),"")</f>
        <v/>
      </c>
      <c r="AF22" s="47" t="str">
        <f>IF(AND('Mapa final'!$AB$58="Alta",'Mapa final'!$AD$58="Mayor"),CONCATENATE("R7C",'Mapa final'!$R$58),"")</f>
        <v/>
      </c>
      <c r="AG22" s="48" t="str">
        <f>IF(AND('Mapa final'!$AB$59="Alta",'Mapa final'!$AD$59="Mayor"),CONCATENATE("R7C",'Mapa final'!$R$59),"")</f>
        <v/>
      </c>
      <c r="AH22" s="49" t="str">
        <f>IF(AND('Mapa final'!$AB$54="Alta",'Mapa final'!$AD$54="Catastrófico"),CONCATENATE("R7C",'Mapa final'!$R$54),"")</f>
        <v/>
      </c>
      <c r="AI22" s="50" t="str">
        <f>IF(AND('Mapa final'!$AB$55="Alta",'Mapa final'!$AD$55="Catastrófico"),CONCATENATE("R7C",'Mapa final'!$R$55),"")</f>
        <v/>
      </c>
      <c r="AJ22" s="50" t="str">
        <f>IF(AND('Mapa final'!$AB$56="Alta",'Mapa final'!$AD$56="Catastrófico"),CONCATENATE("R7C",'Mapa final'!$R$56),"")</f>
        <v/>
      </c>
      <c r="AK22" s="50" t="str">
        <f>IF(AND('Mapa final'!$AB$57="Alta",'Mapa final'!$AD$57="Catastrófico"),CONCATENATE("R7C",'Mapa final'!$R$57),"")</f>
        <v/>
      </c>
      <c r="AL22" s="50" t="str">
        <f>IF(AND('Mapa final'!$AB$58="Alta",'Mapa final'!$AD$58="Catastrófico"),CONCATENATE("R7C",'Mapa final'!$R$58),"")</f>
        <v/>
      </c>
      <c r="AM22" s="51" t="str">
        <f>IF(AND('Mapa final'!$AB$59="Alta",'Mapa final'!$AD$59="Catastrófico"),CONCATENATE("R7C",'Mapa final'!$R$59),"")</f>
        <v/>
      </c>
      <c r="AN22" s="77"/>
      <c r="AO22" s="431"/>
      <c r="AP22" s="432"/>
      <c r="AQ22" s="432"/>
      <c r="AR22" s="432"/>
      <c r="AS22" s="432"/>
      <c r="AT22" s="432"/>
      <c r="AU22" s="428"/>
      <c r="AV22" s="428"/>
      <c r="AW22" s="428"/>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row>
    <row r="23" spans="1:76" ht="15" customHeight="1" thickTop="1" thickBot="1" x14ac:dyDescent="0.3">
      <c r="A23" s="77"/>
      <c r="B23" s="408"/>
      <c r="C23" s="408"/>
      <c r="D23" s="409"/>
      <c r="E23" s="439"/>
      <c r="F23" s="438"/>
      <c r="G23" s="438"/>
      <c r="H23" s="438"/>
      <c r="I23" s="438"/>
      <c r="J23" s="61" t="str">
        <f>IF(AND('Mapa final'!$AB$60="Alta",'Mapa final'!$AD$60="Leve"),CONCATENATE("R8C",'Mapa final'!$R$60),"")</f>
        <v/>
      </c>
      <c r="K23" s="62" t="str">
        <f>IF(AND('Mapa final'!$AB$61="Alta",'Mapa final'!$AD$61="Leve"),CONCATENATE("R8C",'Mapa final'!$R$61),"")</f>
        <v/>
      </c>
      <c r="L23" s="62" t="str">
        <f>IF(AND('Mapa final'!$AB$62="Alta",'Mapa final'!$AD$62="Leve"),CONCATENATE("R8C",'Mapa final'!$R$62),"")</f>
        <v/>
      </c>
      <c r="M23" s="62" t="str">
        <f>IF(AND('Mapa final'!$AB$63="Alta",'Mapa final'!$AD$63="Leve"),CONCATENATE("R8C",'Mapa final'!$R$63),"")</f>
        <v/>
      </c>
      <c r="N23" s="62" t="str">
        <f>IF(AND('Mapa final'!$AB$64="Alta",'Mapa final'!$AD$64="Leve"),CONCATENATE("R8C",'Mapa final'!$R$64),"")</f>
        <v/>
      </c>
      <c r="O23" s="63" t="str">
        <f>IF(AND('Mapa final'!$AB$65="Alta",'Mapa final'!$AD$65="Leve"),CONCATENATE("R8C",'Mapa final'!$R$65),"")</f>
        <v/>
      </c>
      <c r="P23" s="61" t="str">
        <f>IF(AND('Mapa final'!$AB$60="Alta",'Mapa final'!$AD$60="Menor"),CONCATENATE("R8C",'Mapa final'!$R$60),"")</f>
        <v/>
      </c>
      <c r="Q23" s="62" t="str">
        <f>IF(AND('Mapa final'!$AB$61="Alta",'Mapa final'!$AD$61="Menor"),CONCATENATE("R8C",'Mapa final'!$R$61),"")</f>
        <v/>
      </c>
      <c r="R23" s="62" t="str">
        <f>IF(AND('Mapa final'!$AB$62="Alta",'Mapa final'!$AD$62="Menor"),CONCATENATE("R8C",'Mapa final'!$R$62),"")</f>
        <v/>
      </c>
      <c r="S23" s="62" t="str">
        <f>IF(AND('Mapa final'!$AB$63="Alta",'Mapa final'!$AD$63="Menor"),CONCATENATE("R8C",'Mapa final'!$R$63),"")</f>
        <v/>
      </c>
      <c r="T23" s="62" t="str">
        <f>IF(AND('Mapa final'!$AB$64="Alta",'Mapa final'!$AD$64="Menor"),CONCATENATE("R8C",'Mapa final'!$R$64),"")</f>
        <v/>
      </c>
      <c r="U23" s="63" t="str">
        <f>IF(AND('Mapa final'!$AB$65="Alta",'Mapa final'!$AD$65="Menor"),CONCATENATE("R8C",'Mapa final'!$R$65),"")</f>
        <v/>
      </c>
      <c r="V23" s="46" t="str">
        <f>IF(AND('Mapa final'!$AB$60="Alta",'Mapa final'!$AD$60="Moderado"),CONCATENATE("R8C",'Mapa final'!$R$60),"")</f>
        <v/>
      </c>
      <c r="W23" s="47" t="str">
        <f>IF(AND('Mapa final'!$AB$61="Alta",'Mapa final'!$AD$61="Moderado"),CONCATENATE("R8C",'Mapa final'!$R$61),"")</f>
        <v/>
      </c>
      <c r="X23" s="47" t="str">
        <f>IF(AND('Mapa final'!$AB$62="Alta",'Mapa final'!$AD$62="Moderado"),CONCATENATE("R8C",'Mapa final'!$R$62),"")</f>
        <v/>
      </c>
      <c r="Y23" s="47" t="str">
        <f>IF(AND('Mapa final'!$AB$63="Alta",'Mapa final'!$AD$63="Moderado"),CONCATENATE("R8C",'Mapa final'!$R$63),"")</f>
        <v/>
      </c>
      <c r="Z23" s="47" t="str">
        <f>IF(AND('Mapa final'!$AB$64="Alta",'Mapa final'!$AD$64="Moderado"),CONCATENATE("R8C",'Mapa final'!$R$64),"")</f>
        <v/>
      </c>
      <c r="AA23" s="48" t="str">
        <f>IF(AND('Mapa final'!$AB$65="Alta",'Mapa final'!$AD$65="Moderado"),CONCATENATE("R8C",'Mapa final'!$R$65),"")</f>
        <v/>
      </c>
      <c r="AB23" s="46" t="str">
        <f>IF(AND('Mapa final'!$AB$60="Alta",'Mapa final'!$AD$60="Mayor"),CONCATENATE("R8C",'Mapa final'!$R$60),"")</f>
        <v/>
      </c>
      <c r="AC23" s="47" t="str">
        <f>IF(AND('Mapa final'!$AB$61="Alta",'Mapa final'!$AD$61="Mayor"),CONCATENATE("R8C",'Mapa final'!$R$61),"")</f>
        <v/>
      </c>
      <c r="AD23" s="47" t="str">
        <f>IF(AND('Mapa final'!$AB$62="Alta",'Mapa final'!$AD$62="Mayor"),CONCATENATE("R8C",'Mapa final'!$R$62),"")</f>
        <v/>
      </c>
      <c r="AE23" s="47" t="str">
        <f>IF(AND('Mapa final'!$AB$63="Alta",'Mapa final'!$AD$63="Mayor"),CONCATENATE("R8C",'Mapa final'!$R$63),"")</f>
        <v/>
      </c>
      <c r="AF23" s="47" t="str">
        <f>IF(AND('Mapa final'!$AB$64="Alta",'Mapa final'!$AD$64="Mayor"),CONCATENATE("R8C",'Mapa final'!$R$64),"")</f>
        <v/>
      </c>
      <c r="AG23" s="48" t="str">
        <f>IF(AND('Mapa final'!$AB$65="Alta",'Mapa final'!$AD$65="Mayor"),CONCATENATE("R8C",'Mapa final'!$R$65),"")</f>
        <v/>
      </c>
      <c r="AH23" s="49" t="str">
        <f>IF(AND('Mapa final'!$AB$60="Alta",'Mapa final'!$AD$60="Catastrófico"),CONCATENATE("R8C",'Mapa final'!$R$60),"")</f>
        <v/>
      </c>
      <c r="AI23" s="50" t="str">
        <f>IF(AND('Mapa final'!$AB$61="Alta",'Mapa final'!$AD$61="Catastrófico"),CONCATENATE("R8C",'Mapa final'!$R$61),"")</f>
        <v/>
      </c>
      <c r="AJ23" s="50" t="str">
        <f>IF(AND('Mapa final'!$AB$62="Alta",'Mapa final'!$AD$62="Catastrófico"),CONCATENATE("R8C",'Mapa final'!$R$62),"")</f>
        <v/>
      </c>
      <c r="AK23" s="50" t="str">
        <f>IF(AND('Mapa final'!$AB$63="Alta",'Mapa final'!$AD$63="Catastrófico"),CONCATENATE("R8C",'Mapa final'!$R$63),"")</f>
        <v/>
      </c>
      <c r="AL23" s="50" t="str">
        <f>IF(AND('Mapa final'!$AB$64="Alta",'Mapa final'!$AD$64="Catastrófico"),CONCATENATE("R8C",'Mapa final'!$R$64),"")</f>
        <v/>
      </c>
      <c r="AM23" s="51" t="str">
        <f>IF(AND('Mapa final'!$AB$65="Alta",'Mapa final'!$AD$65="Catastrófico"),CONCATENATE("R8C",'Mapa final'!$R$65),"")</f>
        <v/>
      </c>
      <c r="AN23" s="77"/>
      <c r="AO23" s="431"/>
      <c r="AP23" s="432"/>
      <c r="AQ23" s="432"/>
      <c r="AR23" s="432"/>
      <c r="AS23" s="432"/>
      <c r="AT23" s="432"/>
      <c r="AU23" s="428"/>
      <c r="AV23" s="428"/>
      <c r="AW23" s="428"/>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row>
    <row r="24" spans="1:76" ht="15" customHeight="1" thickTop="1" thickBot="1" x14ac:dyDescent="0.3">
      <c r="A24" s="77"/>
      <c r="B24" s="408"/>
      <c r="C24" s="408"/>
      <c r="D24" s="409"/>
      <c r="E24" s="439"/>
      <c r="F24" s="438"/>
      <c r="G24" s="438"/>
      <c r="H24" s="438"/>
      <c r="I24" s="438"/>
      <c r="J24" s="61" t="str">
        <f>IF(AND('Mapa final'!$AB$66="Alta",'Mapa final'!$AD$66="Leve"),CONCATENATE("R9C",'Mapa final'!$R$66),"")</f>
        <v/>
      </c>
      <c r="K24" s="62" t="str">
        <f>IF(AND('Mapa final'!$AB$67="Alta",'Mapa final'!$AD$67="Leve"),CONCATENATE("R9C",'Mapa final'!$R$67),"")</f>
        <v/>
      </c>
      <c r="L24" s="62" t="str">
        <f>IF(AND('Mapa final'!$AB$68="Alta",'Mapa final'!$AD$68="Leve"),CONCATENATE("R9C",'Mapa final'!$R$68),"")</f>
        <v/>
      </c>
      <c r="M24" s="62" t="str">
        <f>IF(AND('Mapa final'!$AB$69="Alta",'Mapa final'!$AD$69="Leve"),CONCATENATE("R9C",'Mapa final'!$R$69),"")</f>
        <v/>
      </c>
      <c r="N24" s="62" t="str">
        <f>IF(AND('Mapa final'!$AB$70="Alta",'Mapa final'!$AD$70="Leve"),CONCATENATE("R9C",'Mapa final'!$R$70),"")</f>
        <v/>
      </c>
      <c r="O24" s="63" t="str">
        <f>IF(AND('Mapa final'!$AB$71="Alta",'Mapa final'!$AD$71="Leve"),CONCATENATE("R9C",'Mapa final'!$R$71),"")</f>
        <v/>
      </c>
      <c r="P24" s="61" t="str">
        <f>IF(AND('Mapa final'!$AB$66="Alta",'Mapa final'!$AD$66="Menor"),CONCATENATE("R9C",'Mapa final'!$R$66),"")</f>
        <v/>
      </c>
      <c r="Q24" s="62" t="str">
        <f>IF(AND('Mapa final'!$AB$67="Alta",'Mapa final'!$AD$67="Menor"),CONCATENATE("R9C",'Mapa final'!$R$67),"")</f>
        <v/>
      </c>
      <c r="R24" s="62" t="str">
        <f>IF(AND('Mapa final'!$AB$68="Alta",'Mapa final'!$AD$68="Menor"),CONCATENATE("R9C",'Mapa final'!$R$68),"")</f>
        <v/>
      </c>
      <c r="S24" s="62" t="str">
        <f>IF(AND('Mapa final'!$AB$69="Alta",'Mapa final'!$AD$69="Menor"),CONCATENATE("R9C",'Mapa final'!$R$69),"")</f>
        <v/>
      </c>
      <c r="T24" s="62" t="str">
        <f>IF(AND('Mapa final'!$AB$70="Alta",'Mapa final'!$AD$70="Menor"),CONCATENATE("R9C",'Mapa final'!$R$70),"")</f>
        <v/>
      </c>
      <c r="U24" s="63" t="str">
        <f>IF(AND('Mapa final'!$AB$71="Alta",'Mapa final'!$AD$71="Menor"),CONCATENATE("R9C",'Mapa final'!$R$71),"")</f>
        <v/>
      </c>
      <c r="V24" s="46" t="str">
        <f>IF(AND('Mapa final'!$AB$66="Alta",'Mapa final'!$AD$66="Moderado"),CONCATENATE("R9C",'Mapa final'!$R$66),"")</f>
        <v/>
      </c>
      <c r="W24" s="47" t="str">
        <f>IF(AND('Mapa final'!$AB$67="Alta",'Mapa final'!$AD$67="Moderado"),CONCATENATE("R9C",'Mapa final'!$R$67),"")</f>
        <v/>
      </c>
      <c r="X24" s="47" t="str">
        <f>IF(AND('Mapa final'!$AB$68="Alta",'Mapa final'!$AD$68="Moderado"),CONCATENATE("R9C",'Mapa final'!$R$68),"")</f>
        <v/>
      </c>
      <c r="Y24" s="47" t="str">
        <f>IF(AND('Mapa final'!$AB$69="Alta",'Mapa final'!$AD$69="Moderado"),CONCATENATE("R9C",'Mapa final'!$R$69),"")</f>
        <v/>
      </c>
      <c r="Z24" s="47" t="str">
        <f>IF(AND('Mapa final'!$AB$70="Alta",'Mapa final'!$AD$70="Moderado"),CONCATENATE("R9C",'Mapa final'!$R$70),"")</f>
        <v/>
      </c>
      <c r="AA24" s="48" t="str">
        <f>IF(AND('Mapa final'!$AB$71="Alta",'Mapa final'!$AD$71="Moderado"),CONCATENATE("R9C",'Mapa final'!$R$71),"")</f>
        <v/>
      </c>
      <c r="AB24" s="46" t="str">
        <f>IF(AND('Mapa final'!$AB$66="Alta",'Mapa final'!$AD$66="Mayor"),CONCATENATE("R9C",'Mapa final'!$R$66),"")</f>
        <v/>
      </c>
      <c r="AC24" s="47" t="str">
        <f>IF(AND('Mapa final'!$AB$67="Alta",'Mapa final'!$AD$67="Mayor"),CONCATENATE("R9C",'Mapa final'!$R$67),"")</f>
        <v/>
      </c>
      <c r="AD24" s="47" t="str">
        <f>IF(AND('Mapa final'!$AB$68="Alta",'Mapa final'!$AD$68="Mayor"),CONCATENATE("R9C",'Mapa final'!$R$68),"")</f>
        <v/>
      </c>
      <c r="AE24" s="47" t="str">
        <f>IF(AND('Mapa final'!$AB$69="Alta",'Mapa final'!$AD$69="Mayor"),CONCATENATE("R9C",'Mapa final'!$R$69),"")</f>
        <v/>
      </c>
      <c r="AF24" s="47" t="str">
        <f>IF(AND('Mapa final'!$AB$70="Alta",'Mapa final'!$AD$70="Mayor"),CONCATENATE("R9C",'Mapa final'!$R$70),"")</f>
        <v/>
      </c>
      <c r="AG24" s="48" t="str">
        <f>IF(AND('Mapa final'!$AB$71="Alta",'Mapa final'!$AD$71="Mayor"),CONCATENATE("R9C",'Mapa final'!$R$71),"")</f>
        <v/>
      </c>
      <c r="AH24" s="49" t="str">
        <f>IF(AND('Mapa final'!$AB$66="Alta",'Mapa final'!$AD$66="Catastrófico"),CONCATENATE("R9C",'Mapa final'!$R$66),"")</f>
        <v/>
      </c>
      <c r="AI24" s="50" t="str">
        <f>IF(AND('Mapa final'!$AB$67="Alta",'Mapa final'!$AD$67="Catastrófico"),CONCATENATE("R9C",'Mapa final'!$R$67),"")</f>
        <v/>
      </c>
      <c r="AJ24" s="50" t="str">
        <f>IF(AND('Mapa final'!$AB$68="Alta",'Mapa final'!$AD$68="Catastrófico"),CONCATENATE("R9C",'Mapa final'!$R$68),"")</f>
        <v/>
      </c>
      <c r="AK24" s="50" t="str">
        <f>IF(AND('Mapa final'!$AB$69="Alta",'Mapa final'!$AD$69="Catastrófico"),CONCATENATE("R9C",'Mapa final'!$R$69),"")</f>
        <v/>
      </c>
      <c r="AL24" s="50" t="str">
        <f>IF(AND('Mapa final'!$AB$70="Alta",'Mapa final'!$AD$70="Catastrófico"),CONCATENATE("R9C",'Mapa final'!$R$70),"")</f>
        <v/>
      </c>
      <c r="AM24" s="51" t="str">
        <f>IF(AND('Mapa final'!$AB$71="Alta",'Mapa final'!$AD$71="Catastrófico"),CONCATENATE("R9C",'Mapa final'!$R$71),"")</f>
        <v/>
      </c>
      <c r="AN24" s="77"/>
      <c r="AO24" s="431"/>
      <c r="AP24" s="432"/>
      <c r="AQ24" s="432"/>
      <c r="AR24" s="432"/>
      <c r="AS24" s="432"/>
      <c r="AT24" s="432"/>
      <c r="AU24" s="428"/>
      <c r="AV24" s="428"/>
      <c r="AW24" s="428"/>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row>
    <row r="25" spans="1:76" ht="15.75" customHeight="1" thickTop="1" thickBot="1" x14ac:dyDescent="0.3">
      <c r="A25" s="77"/>
      <c r="B25" s="408"/>
      <c r="C25" s="408"/>
      <c r="D25" s="409"/>
      <c r="E25" s="440"/>
      <c r="F25" s="441"/>
      <c r="G25" s="441"/>
      <c r="H25" s="441"/>
      <c r="I25" s="441"/>
      <c r="J25" s="64" t="str">
        <f>IF(AND('Mapa final'!$AB$72="Alta",'Mapa final'!$AD$72="Leve"),CONCATENATE("R10C",'Mapa final'!$R$72),"")</f>
        <v/>
      </c>
      <c r="K25" s="65" t="str">
        <f>IF(AND('Mapa final'!$AB$73="Alta",'Mapa final'!$AD$73="Leve"),CONCATENATE("R10C",'Mapa final'!$R$73),"")</f>
        <v/>
      </c>
      <c r="L25" s="65" t="str">
        <f>IF(AND('Mapa final'!$AB$74="Alta",'Mapa final'!$AD$74="Leve"),CONCATENATE("R10C",'Mapa final'!$R$74),"")</f>
        <v/>
      </c>
      <c r="M25" s="65" t="str">
        <f>IF(AND('Mapa final'!$AB$75="Alta",'Mapa final'!$AD$75="Leve"),CONCATENATE("R10C",'Mapa final'!$R$75),"")</f>
        <v/>
      </c>
      <c r="N25" s="65" t="str">
        <f>IF(AND('Mapa final'!$AB$76="Alta",'Mapa final'!$AD$76="Leve"),CONCATENATE("R10C",'Mapa final'!$R$76),"")</f>
        <v/>
      </c>
      <c r="O25" s="66" t="str">
        <f>IF(AND('Mapa final'!$AB$77="Alta",'Mapa final'!$AD$77="Leve"),CONCATENATE("R10C",'Mapa final'!$R$77),"")</f>
        <v/>
      </c>
      <c r="P25" s="64" t="str">
        <f>IF(AND('Mapa final'!$AB$72="Alta",'Mapa final'!$AD$72="Menor"),CONCATENATE("R10C",'Mapa final'!$R$72),"")</f>
        <v/>
      </c>
      <c r="Q25" s="65" t="str">
        <f>IF(AND('Mapa final'!$AB$73="Alta",'Mapa final'!$AD$73="Menor"),CONCATENATE("R10C",'Mapa final'!$R$73),"")</f>
        <v/>
      </c>
      <c r="R25" s="65" t="str">
        <f>IF(AND('Mapa final'!$AB$74="Alta",'Mapa final'!$AD$74="Menor"),CONCATENATE("R10C",'Mapa final'!$R$74),"")</f>
        <v/>
      </c>
      <c r="S25" s="65" t="str">
        <f>IF(AND('Mapa final'!$AB$75="Alta",'Mapa final'!$AD$75="Menor"),CONCATENATE("R10C",'Mapa final'!$R$75),"")</f>
        <v/>
      </c>
      <c r="T25" s="65" t="str">
        <f>IF(AND('Mapa final'!$AB$76="Alta",'Mapa final'!$AD$76="Menor"),CONCATENATE("R10C",'Mapa final'!$R$76),"")</f>
        <v/>
      </c>
      <c r="U25" s="66" t="str">
        <f>IF(AND('Mapa final'!$AB$77="Alta",'Mapa final'!$AD$77="Menor"),CONCATENATE("R10C",'Mapa final'!$R$77),"")</f>
        <v/>
      </c>
      <c r="V25" s="52" t="str">
        <f>IF(AND('Mapa final'!$AB$72="Alta",'Mapa final'!$AD$72="Moderado"),CONCATENATE("R10C",'Mapa final'!$R$72),"")</f>
        <v/>
      </c>
      <c r="W25" s="53" t="str">
        <f>IF(AND('Mapa final'!$AB$73="Alta",'Mapa final'!$AD$73="Moderado"),CONCATENATE("R10C",'Mapa final'!$R$73),"")</f>
        <v/>
      </c>
      <c r="X25" s="53" t="str">
        <f>IF(AND('Mapa final'!$AB$74="Alta",'Mapa final'!$AD$74="Moderado"),CONCATENATE("R10C",'Mapa final'!$R$74),"")</f>
        <v/>
      </c>
      <c r="Y25" s="53" t="str">
        <f>IF(AND('Mapa final'!$AB$75="Alta",'Mapa final'!$AD$75="Moderado"),CONCATENATE("R10C",'Mapa final'!$R$75),"")</f>
        <v/>
      </c>
      <c r="Z25" s="53" t="str">
        <f>IF(AND('Mapa final'!$AB$76="Alta",'Mapa final'!$AD$76="Moderado"),CONCATENATE("R10C",'Mapa final'!$R$76),"")</f>
        <v/>
      </c>
      <c r="AA25" s="54" t="str">
        <f>IF(AND('Mapa final'!$AB$77="Alta",'Mapa final'!$AD$77="Moderado"),CONCATENATE("R10C",'Mapa final'!$R$77),"")</f>
        <v/>
      </c>
      <c r="AB25" s="52" t="str">
        <f>IF(AND('Mapa final'!$AB$72="Alta",'Mapa final'!$AD$72="Mayor"),CONCATENATE("R10C",'Mapa final'!$R$72),"")</f>
        <v/>
      </c>
      <c r="AC25" s="53" t="str">
        <f>IF(AND('Mapa final'!$AB$73="Alta",'Mapa final'!$AD$73="Mayor"),CONCATENATE("R10C",'Mapa final'!$R$73),"")</f>
        <v/>
      </c>
      <c r="AD25" s="53" t="str">
        <f>IF(AND('Mapa final'!$AB$74="Alta",'Mapa final'!$AD$74="Mayor"),CONCATENATE("R10C",'Mapa final'!$R$74),"")</f>
        <v/>
      </c>
      <c r="AE25" s="53" t="str">
        <f>IF(AND('Mapa final'!$AB$75="Alta",'Mapa final'!$AD$75="Mayor"),CONCATENATE("R10C",'Mapa final'!$R$75),"")</f>
        <v/>
      </c>
      <c r="AF25" s="53" t="str">
        <f>IF(AND('Mapa final'!$AB$76="Alta",'Mapa final'!$AD$76="Mayor"),CONCATENATE("R10C",'Mapa final'!$R$76),"")</f>
        <v/>
      </c>
      <c r="AG25" s="54" t="str">
        <f>IF(AND('Mapa final'!$AB$77="Alta",'Mapa final'!$AD$77="Mayor"),CONCATENATE("R10C",'Mapa final'!$R$77),"")</f>
        <v/>
      </c>
      <c r="AH25" s="55" t="str">
        <f>IF(AND('Mapa final'!$AB$72="Alta",'Mapa final'!$AD$72="Catastrófico"),CONCATENATE("R10C",'Mapa final'!$R$72),"")</f>
        <v/>
      </c>
      <c r="AI25" s="56" t="str">
        <f>IF(AND('Mapa final'!$AB$73="Alta",'Mapa final'!$AD$73="Catastrófico"),CONCATENATE("R10C",'Mapa final'!$R$73),"")</f>
        <v/>
      </c>
      <c r="AJ25" s="56" t="str">
        <f>IF(AND('Mapa final'!$AB$74="Alta",'Mapa final'!$AD$74="Catastrófico"),CONCATENATE("R10C",'Mapa final'!$R$74),"")</f>
        <v/>
      </c>
      <c r="AK25" s="56" t="str">
        <f>IF(AND('Mapa final'!$AB$75="Alta",'Mapa final'!$AD$75="Catastrófico"),CONCATENATE("R10C",'Mapa final'!$R$75),"")</f>
        <v/>
      </c>
      <c r="AL25" s="56" t="str">
        <f>IF(AND('Mapa final'!$AB$76="Alta",'Mapa final'!$AD$76="Catastrófico"),CONCATENATE("R10C",'Mapa final'!$R$76),"")</f>
        <v/>
      </c>
      <c r="AM25" s="57" t="str">
        <f>IF(AND('Mapa final'!$AB$77="Alta",'Mapa final'!$AD$77="Catastrófico"),CONCATENATE("R10C",'Mapa final'!$R$77),"")</f>
        <v/>
      </c>
      <c r="AN25" s="77"/>
      <c r="AO25" s="433"/>
      <c r="AP25" s="434"/>
      <c r="AQ25" s="434"/>
      <c r="AR25" s="434"/>
      <c r="AS25" s="434"/>
      <c r="AT25" s="434"/>
      <c r="AU25" s="428"/>
      <c r="AV25" s="428"/>
      <c r="AW25" s="428"/>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row>
    <row r="26" spans="1:76" ht="15" customHeight="1" x14ac:dyDescent="0.25">
      <c r="A26" s="77"/>
      <c r="B26" s="408"/>
      <c r="C26" s="408"/>
      <c r="D26" s="409"/>
      <c r="E26" s="435" t="s">
        <v>113</v>
      </c>
      <c r="F26" s="436"/>
      <c r="G26" s="436"/>
      <c r="H26" s="436"/>
      <c r="I26" s="453"/>
      <c r="J26" s="58" t="str">
        <f>IF(AND('Mapa final'!$AB$7="Media",'Mapa final'!$AD$7="Leve"),CONCATENATE("R1C",'Mapa final'!$R$7),"")</f>
        <v/>
      </c>
      <c r="K26" s="59" t="str">
        <f>IF(AND('Mapa final'!$AB$8="Media",'Mapa final'!$AD$8="Leve"),CONCATENATE("R1C",'Mapa final'!$R$8),"")</f>
        <v/>
      </c>
      <c r="L26" s="59" t="str">
        <f>IF(AND('Mapa final'!$AB$11="Media",'Mapa final'!$AD$11="Leve"),CONCATENATE("R1C",'Mapa final'!$R$11),"")</f>
        <v/>
      </c>
      <c r="M26" s="59" t="str">
        <f>IF(AND('Mapa final'!$AB$12="Media",'Mapa final'!$AD$12="Leve"),CONCATENATE("R1C",'Mapa final'!$R$12),"")</f>
        <v/>
      </c>
      <c r="N26" s="59" t="str">
        <f>IF(AND('Mapa final'!$AB$13="Media",'Mapa final'!$AD$13="Leve"),CONCATENATE("R1C",'Mapa final'!$R$13),"")</f>
        <v/>
      </c>
      <c r="O26" s="60" t="str">
        <f>IF(AND('Mapa final'!$AB$14="Media",'Mapa final'!$AD$14="Leve"),CONCATENATE("R1C",'Mapa final'!$R$14),"")</f>
        <v/>
      </c>
      <c r="P26" s="58" t="str">
        <f>IF(AND('Mapa final'!$AB$7="Media",'Mapa final'!$AD$7="Menor"),CONCATENATE("R1C",'Mapa final'!$R$7),"")</f>
        <v/>
      </c>
      <c r="Q26" s="59" t="str">
        <f>IF(AND('Mapa final'!$AB$8="Media",'Mapa final'!$AD$8="Menor"),CONCATENATE("R1C",'Mapa final'!$R$8),"")</f>
        <v/>
      </c>
      <c r="R26" s="59" t="str">
        <f>IF(AND('Mapa final'!$AB$11="Media",'Mapa final'!$AD$11="Menor"),CONCATENATE("R1C",'Mapa final'!$R$11),"")</f>
        <v/>
      </c>
      <c r="S26" s="59" t="str">
        <f>IF(AND('Mapa final'!$AB$12="Media",'Mapa final'!$AD$12="Menor"),CONCATENATE("R1C",'Mapa final'!$R$12),"")</f>
        <v/>
      </c>
      <c r="T26" s="59" t="str">
        <f>IF(AND('Mapa final'!$AB$13="Media",'Mapa final'!$AD$13="Menor"),CONCATENATE("R1C",'Mapa final'!$R$13),"")</f>
        <v/>
      </c>
      <c r="U26" s="60" t="str">
        <f>IF(AND('Mapa final'!$AB$14="Media",'Mapa final'!$AD$14="Menor"),CONCATENATE("R1C",'Mapa final'!$R$14),"")</f>
        <v/>
      </c>
      <c r="V26" s="58" t="str">
        <f>IF(AND('Mapa final'!$AB$7="Media",'Mapa final'!$AD$7="Moderado"),CONCATENATE("R1C",'Mapa final'!$R$7),"")</f>
        <v/>
      </c>
      <c r="W26" s="59" t="str">
        <f>IF(AND('Mapa final'!$AB$8="Media",'Mapa final'!$AD$8="Moderado"),CONCATENATE("R1C",'Mapa final'!$R$8),"")</f>
        <v/>
      </c>
      <c r="X26" s="59" t="str">
        <f>IF(AND('Mapa final'!$AB$11="Media",'Mapa final'!$AD$11="Moderado"),CONCATENATE("R1C",'Mapa final'!$R$11),"")</f>
        <v/>
      </c>
      <c r="Y26" s="59" t="str">
        <f>IF(AND('Mapa final'!$AB$12="Media",'Mapa final'!$AD$12="Moderado"),CONCATENATE("R1C",'Mapa final'!$R$12),"")</f>
        <v/>
      </c>
      <c r="Z26" s="59" t="str">
        <f>IF(AND('Mapa final'!$AB$13="Media",'Mapa final'!$AD$13="Moderado"),CONCATENATE("R1C",'Mapa final'!$R$13),"")</f>
        <v/>
      </c>
      <c r="AA26" s="60" t="str">
        <f>IF(AND('Mapa final'!$AB$14="Media",'Mapa final'!$AD$14="Moderado"),CONCATENATE("R1C",'Mapa final'!$R$14),"")</f>
        <v/>
      </c>
      <c r="AB26" s="40" t="str">
        <f>IF(AND('Mapa final'!$AB$7="Media",'Mapa final'!$AD$7="Mayor"),CONCATENATE("R1C",'Mapa final'!$R$7),"")</f>
        <v/>
      </c>
      <c r="AC26" s="41" t="str">
        <f>IF(AND('Mapa final'!$AB$8="Media",'Mapa final'!$AD$8="Mayor"),CONCATENATE("R1C",'Mapa final'!$R$8),"")</f>
        <v/>
      </c>
      <c r="AD26" s="41" t="str">
        <f>IF(AND('Mapa final'!$AB$11="Media",'Mapa final'!$AD$11="Mayor"),CONCATENATE("R1C",'Mapa final'!$R$11),"")</f>
        <v/>
      </c>
      <c r="AE26" s="41" t="str">
        <f>IF(AND('Mapa final'!$AB$12="Media",'Mapa final'!$AD$12="Mayor"),CONCATENATE("R1C",'Mapa final'!$R$12),"")</f>
        <v/>
      </c>
      <c r="AF26" s="41" t="str">
        <f>IF(AND('Mapa final'!$AB$13="Media",'Mapa final'!$AD$13="Mayor"),CONCATENATE("R1C",'Mapa final'!$R$13),"")</f>
        <v/>
      </c>
      <c r="AG26" s="42" t="str">
        <f>IF(AND('Mapa final'!$AB$14="Media",'Mapa final'!$AD$14="Mayor"),CONCATENATE("R1C",'Mapa final'!$R$14),"")</f>
        <v/>
      </c>
      <c r="AH26" s="43" t="str">
        <f>IF(AND('Mapa final'!$AB$7="Media",'Mapa final'!$AD$7="Catastrófico"),CONCATENATE("R1C",'Mapa final'!$R$7),"")</f>
        <v/>
      </c>
      <c r="AI26" s="44" t="str">
        <f>IF(AND('Mapa final'!$AB$8="Media",'Mapa final'!$AD$8="Catastrófico"),CONCATENATE("R1C",'Mapa final'!$R$8),"")</f>
        <v/>
      </c>
      <c r="AJ26" s="44" t="str">
        <f>IF(AND('Mapa final'!$AB$11="Media",'Mapa final'!$AD$11="Catastrófico"),CONCATENATE("R1C",'Mapa final'!$R$11),"")</f>
        <v/>
      </c>
      <c r="AK26" s="44" t="str">
        <f>IF(AND('Mapa final'!$AB$12="Media",'Mapa final'!$AD$12="Catastrófico"),CONCATENATE("R1C",'Mapa final'!$R$12),"")</f>
        <v/>
      </c>
      <c r="AL26" s="44" t="str">
        <f>IF(AND('Mapa final'!$AB$13="Media",'Mapa final'!$AD$13="Catastrófico"),CONCATENATE("R1C",'Mapa final'!$R$13),"")</f>
        <v/>
      </c>
      <c r="AM26" s="45" t="str">
        <f>IF(AND('Mapa final'!$AB$14="Media",'Mapa final'!$AD$14="Catastrófico"),CONCATENATE("R1C",'Mapa final'!$R$14),"")</f>
        <v/>
      </c>
      <c r="AN26" s="77"/>
      <c r="AO26" s="465" t="s">
        <v>77</v>
      </c>
      <c r="AP26" s="466"/>
      <c r="AQ26" s="466"/>
      <c r="AR26" s="466"/>
      <c r="AS26" s="466"/>
      <c r="AT26" s="467"/>
      <c r="AU26" s="426">
        <f>COUNTIF('Mapa final'!AF7:AF563,"Moderado")</f>
        <v>0</v>
      </c>
      <c r="AV26" s="427"/>
      <c r="AW26" s="42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row>
    <row r="27" spans="1:76" ht="15" customHeight="1" x14ac:dyDescent="0.25">
      <c r="A27" s="77"/>
      <c r="B27" s="408"/>
      <c r="C27" s="408"/>
      <c r="D27" s="409"/>
      <c r="E27" s="437"/>
      <c r="F27" s="438"/>
      <c r="G27" s="438"/>
      <c r="H27" s="438"/>
      <c r="I27" s="454"/>
      <c r="J27" s="61" t="str">
        <f>IF(AND('Mapa final'!$AB$15="Media",'Mapa final'!$AD$15="Leve"),CONCATENATE("R2C",'Mapa final'!$R$15),"")</f>
        <v/>
      </c>
      <c r="K27" s="62" t="str">
        <f>IF(AND('Mapa final'!$AB$16="Media",'Mapa final'!$AD$16="Leve"),CONCATENATE("R2C",'Mapa final'!$R$16),"")</f>
        <v/>
      </c>
      <c r="L27" s="62" t="str">
        <f>IF(AND('Mapa final'!$AB$17="Media",'Mapa final'!$AD$17="Leve"),CONCATENATE("R2C",'Mapa final'!$R$17),"")</f>
        <v/>
      </c>
      <c r="M27" s="62" t="str">
        <f>IF(AND('Mapa final'!$AB$19="Media",'Mapa final'!$AD$19="Leve"),CONCATENATE("R2C",'Mapa final'!$R$19),"")</f>
        <v/>
      </c>
      <c r="N27" s="62" t="str">
        <f>IF(AND('Mapa final'!$AB$20="Media",'Mapa final'!$AD$20="Leve"),CONCATENATE("R2C",'Mapa final'!$R$20),"")</f>
        <v/>
      </c>
      <c r="O27" s="63" t="str">
        <f>IF(AND('Mapa final'!$AB$21="Media",'Mapa final'!$AD$21="Leve"),CONCATENATE("R2C",'Mapa final'!$R$21),"")</f>
        <v/>
      </c>
      <c r="P27" s="61" t="str">
        <f>IF(AND('Mapa final'!$AB$15="Media",'Mapa final'!$AD$15="Menor"),CONCATENATE("R2C",'Mapa final'!$R$15),"")</f>
        <v/>
      </c>
      <c r="Q27" s="62" t="str">
        <f>IF(AND('Mapa final'!$AB$16="Media",'Mapa final'!$AD$16="Menor"),CONCATENATE("R2C",'Mapa final'!$R$16),"")</f>
        <v/>
      </c>
      <c r="R27" s="62" t="str">
        <f>IF(AND('Mapa final'!$AB$17="Media",'Mapa final'!$AD$17="Menor"),CONCATENATE("R2C",'Mapa final'!$R$17),"")</f>
        <v/>
      </c>
      <c r="S27" s="62" t="str">
        <f>IF(AND('Mapa final'!$AB$19="Media",'Mapa final'!$AD$19="Menor"),CONCATENATE("R2C",'Mapa final'!$R$19),"")</f>
        <v/>
      </c>
      <c r="T27" s="62" t="str">
        <f>IF(AND('Mapa final'!$AB$20="Media",'Mapa final'!$AD$20="Menor"),CONCATENATE("R2C",'Mapa final'!$R$20),"")</f>
        <v/>
      </c>
      <c r="U27" s="63" t="str">
        <f>IF(AND('Mapa final'!$AB$21="Media",'Mapa final'!$AD$21="Menor"),CONCATENATE("R2C",'Mapa final'!$R$21),"")</f>
        <v/>
      </c>
      <c r="V27" s="61" t="str">
        <f>IF(AND('Mapa final'!$AB$15="Media",'Mapa final'!$AD$15="Moderado"),CONCATENATE("R2C",'Mapa final'!$R$15),"")</f>
        <v/>
      </c>
      <c r="W27" s="62" t="str">
        <f>IF(AND('Mapa final'!$AB$16="Media",'Mapa final'!$AD$16="Moderado"),CONCATENATE("R2C",'Mapa final'!$R$16),"")</f>
        <v/>
      </c>
      <c r="X27" s="62" t="str">
        <f>IF(AND('Mapa final'!$AB$17="Media",'Mapa final'!$AD$17="Moderado"),CONCATENATE("R2C",'Mapa final'!$R$17),"")</f>
        <v/>
      </c>
      <c r="Y27" s="62" t="str">
        <f>IF(AND('Mapa final'!$AB$19="Media",'Mapa final'!$AD$19="Moderado"),CONCATENATE("R2C",'Mapa final'!$R$19),"")</f>
        <v/>
      </c>
      <c r="Z27" s="62" t="str">
        <f>IF(AND('Mapa final'!$AB$20="Media",'Mapa final'!$AD$20="Moderado"),CONCATENATE("R2C",'Mapa final'!$R$20),"")</f>
        <v/>
      </c>
      <c r="AA27" s="63" t="str">
        <f>IF(AND('Mapa final'!$AB$21="Media",'Mapa final'!$AD$21="Moderado"),CONCATENATE("R2C",'Mapa final'!$R$21),"")</f>
        <v/>
      </c>
      <c r="AB27" s="46" t="str">
        <f>IF(AND('Mapa final'!$AB$15="Media",'Mapa final'!$AD$15="Mayor"),CONCATENATE("R2C",'Mapa final'!$R$15),"")</f>
        <v/>
      </c>
      <c r="AC27" s="47" t="str">
        <f>IF(AND('Mapa final'!$AB$16="Media",'Mapa final'!$AD$16="Mayor"),CONCATENATE("R2C",'Mapa final'!$R$16),"")</f>
        <v/>
      </c>
      <c r="AD27" s="47" t="str">
        <f>IF(AND('Mapa final'!$AB$17="Media",'Mapa final'!$AD$17="Mayor"),CONCATENATE("R2C",'Mapa final'!$R$17),"")</f>
        <v/>
      </c>
      <c r="AE27" s="47" t="str">
        <f>IF(AND('Mapa final'!$AB$19="Media",'Mapa final'!$AD$19="Mayor"),CONCATENATE("R2C",'Mapa final'!$R$19),"")</f>
        <v/>
      </c>
      <c r="AF27" s="47" t="str">
        <f>IF(AND('Mapa final'!$AB$20="Media",'Mapa final'!$AD$20="Mayor"),CONCATENATE("R2C",'Mapa final'!$R$20),"")</f>
        <v/>
      </c>
      <c r="AG27" s="48" t="str">
        <f>IF(AND('Mapa final'!$AB$21="Media",'Mapa final'!$AD$21="Mayor"),CONCATENATE("R2C",'Mapa final'!$R$21),"")</f>
        <v/>
      </c>
      <c r="AH27" s="49" t="str">
        <f>IF(AND('Mapa final'!$AB$15="Media",'Mapa final'!$AD$15="Catastrófico"),CONCATENATE("R2C",'Mapa final'!$R$15),"")</f>
        <v/>
      </c>
      <c r="AI27" s="50" t="str">
        <f>IF(AND('Mapa final'!$AB$16="Media",'Mapa final'!$AD$16="Catastrófico"),CONCATENATE("R2C",'Mapa final'!$R$16),"")</f>
        <v/>
      </c>
      <c r="AJ27" s="50" t="str">
        <f>IF(AND('Mapa final'!$AB$17="Media",'Mapa final'!$AD$17="Catastrófico"),CONCATENATE("R2C",'Mapa final'!$R$17),"")</f>
        <v/>
      </c>
      <c r="AK27" s="50" t="str">
        <f>IF(AND('Mapa final'!$AB$19="Media",'Mapa final'!$AD$19="Catastrófico"),CONCATENATE("R2C",'Mapa final'!$R$19),"")</f>
        <v/>
      </c>
      <c r="AL27" s="50" t="str">
        <f>IF(AND('Mapa final'!$AB$20="Media",'Mapa final'!$AD$20="Catastrófico"),CONCATENATE("R2C",'Mapa final'!$R$20),"")</f>
        <v/>
      </c>
      <c r="AM27" s="51" t="str">
        <f>IF(AND('Mapa final'!$AB$21="Media",'Mapa final'!$AD$21="Catastrófico"),CONCATENATE("R2C",'Mapa final'!$R$21),"")</f>
        <v/>
      </c>
      <c r="AN27" s="77"/>
      <c r="AO27" s="468"/>
      <c r="AP27" s="469"/>
      <c r="AQ27" s="469"/>
      <c r="AR27" s="469"/>
      <c r="AS27" s="469"/>
      <c r="AT27" s="470"/>
      <c r="AU27" s="426"/>
      <c r="AV27" s="427"/>
      <c r="AW27" s="42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row>
    <row r="28" spans="1:76" ht="15" customHeight="1" x14ac:dyDescent="0.25">
      <c r="A28" s="77"/>
      <c r="B28" s="408"/>
      <c r="C28" s="408"/>
      <c r="D28" s="409"/>
      <c r="E28" s="439"/>
      <c r="F28" s="438"/>
      <c r="G28" s="438"/>
      <c r="H28" s="438"/>
      <c r="I28" s="454"/>
      <c r="J28" s="61" t="str">
        <f>IF(AND('Mapa final'!$AB$22="Media",'Mapa final'!$AD$22="Leve"),CONCATENATE("R3C",'Mapa final'!$R$22),"")</f>
        <v/>
      </c>
      <c r="K28" s="62" t="str">
        <f>IF(AND('Mapa final'!$AB$23="Media",'Mapa final'!$AD$23="Leve"),CONCATENATE("R3C",'Mapa final'!$R$23),"")</f>
        <v/>
      </c>
      <c r="L28" s="62" t="str">
        <f>IF(AND('Mapa final'!$AB$24="Media",'Mapa final'!$AD$24="Leve"),CONCATENATE("R3C",'Mapa final'!$R$24),"")</f>
        <v/>
      </c>
      <c r="M28" s="62" t="str">
        <f>IF(AND('Mapa final'!$AB$25="Media",'Mapa final'!$AD$25="Leve"),CONCATENATE("R3C",'Mapa final'!$R$25),"")</f>
        <v/>
      </c>
      <c r="N28" s="62" t="str">
        <f>IF(AND('Mapa final'!$AB$27="Media",'Mapa final'!$AD$27="Leve"),CONCATENATE("R3C",'Mapa final'!$R$27),"")</f>
        <v/>
      </c>
      <c r="O28" s="63" t="str">
        <f>IF(AND('Mapa final'!$AB$28="Media",'Mapa final'!$AD$28="Leve"),CONCATENATE("R3C",'Mapa final'!$R$28),"")</f>
        <v/>
      </c>
      <c r="P28" s="61" t="str">
        <f>IF(AND('Mapa final'!$AB$22="Media",'Mapa final'!$AD$22="Menor"),CONCATENATE("R3C",'Mapa final'!$R$22),"")</f>
        <v/>
      </c>
      <c r="Q28" s="62" t="str">
        <f>IF(AND('Mapa final'!$AB$23="Media",'Mapa final'!$AD$23="Menor"),CONCATENATE("R3C",'Mapa final'!$R$23),"")</f>
        <v/>
      </c>
      <c r="R28" s="62" t="str">
        <f>IF(AND('Mapa final'!$AB$24="Media",'Mapa final'!$AD$24="Menor"),CONCATENATE("R3C",'Mapa final'!$R$24),"")</f>
        <v/>
      </c>
      <c r="S28" s="62" t="str">
        <f>IF(AND('Mapa final'!$AB$25="Media",'Mapa final'!$AD$25="Menor"),CONCATENATE("R3C",'Mapa final'!$R$25),"")</f>
        <v/>
      </c>
      <c r="T28" s="62" t="str">
        <f>IF(AND('Mapa final'!$AB$27="Media",'Mapa final'!$AD$27="Menor"),CONCATENATE("R3C",'Mapa final'!$R$27),"")</f>
        <v/>
      </c>
      <c r="U28" s="63" t="str">
        <f>IF(AND('Mapa final'!$AB$28="Media",'Mapa final'!$AD$28="Menor"),CONCATENATE("R3C",'Mapa final'!$R$28),"")</f>
        <v/>
      </c>
      <c r="V28" s="61" t="str">
        <f>IF(AND('Mapa final'!$AB$22="Media",'Mapa final'!$AD$22="Moderado"),CONCATENATE("R3C",'Mapa final'!$R$22),"")</f>
        <v/>
      </c>
      <c r="W28" s="62" t="str">
        <f>IF(AND('Mapa final'!$AB$23="Media",'Mapa final'!$AD$23="Moderado"),CONCATENATE("R3C",'Mapa final'!$R$23),"")</f>
        <v/>
      </c>
      <c r="X28" s="62" t="str">
        <f>IF(AND('Mapa final'!$AB$24="Media",'Mapa final'!$AD$24="Moderado"),CONCATENATE("R3C",'Mapa final'!$R$24),"")</f>
        <v/>
      </c>
      <c r="Y28" s="62" t="str">
        <f>IF(AND('Mapa final'!$AB$25="Media",'Mapa final'!$AD$25="Moderado"),CONCATENATE("R3C",'Mapa final'!$R$25),"")</f>
        <v/>
      </c>
      <c r="Z28" s="62" t="str">
        <f>IF(AND('Mapa final'!$AB$27="Media",'Mapa final'!$AD$27="Moderado"),CONCATENATE("R3C",'Mapa final'!$R$27),"")</f>
        <v/>
      </c>
      <c r="AA28" s="63" t="str">
        <f>IF(AND('Mapa final'!$AB$28="Media",'Mapa final'!$AD$28="Moderado"),CONCATENATE("R3C",'Mapa final'!$R$28),"")</f>
        <v/>
      </c>
      <c r="AB28" s="46" t="str">
        <f>IF(AND('Mapa final'!$AB$22="Media",'Mapa final'!$AD$22="Mayor"),CONCATENATE("R3C",'Mapa final'!$R$22),"")</f>
        <v/>
      </c>
      <c r="AC28" s="47" t="str">
        <f>IF(AND('Mapa final'!$AB$23="Media",'Mapa final'!$AD$23="Mayor"),CONCATENATE("R3C",'Mapa final'!$R$23),"")</f>
        <v/>
      </c>
      <c r="AD28" s="47" t="str">
        <f>IF(AND('Mapa final'!$AB$24="Media",'Mapa final'!$AD$24="Mayor"),CONCATENATE("R3C",'Mapa final'!$R$24),"")</f>
        <v/>
      </c>
      <c r="AE28" s="47" t="str">
        <f>IF(AND('Mapa final'!$AB$25="Media",'Mapa final'!$AD$25="Mayor"),CONCATENATE("R3C",'Mapa final'!$R$25),"")</f>
        <v/>
      </c>
      <c r="AF28" s="47" t="str">
        <f>IF(AND('Mapa final'!$AB$27="Media",'Mapa final'!$AD$27="Mayor"),CONCATENATE("R3C",'Mapa final'!$R$27),"")</f>
        <v/>
      </c>
      <c r="AG28" s="48" t="str">
        <f>IF(AND('Mapa final'!$AB$28="Media",'Mapa final'!$AD$28="Mayor"),CONCATENATE("R3C",'Mapa final'!$R$28),"")</f>
        <v/>
      </c>
      <c r="AH28" s="49" t="str">
        <f>IF(AND('Mapa final'!$AB$22="Media",'Mapa final'!$AD$22="Catastrófico"),CONCATENATE("R3C",'Mapa final'!$R$22),"")</f>
        <v/>
      </c>
      <c r="AI28" s="50" t="str">
        <f>IF(AND('Mapa final'!$AB$23="Media",'Mapa final'!$AD$23="Catastrófico"),CONCATENATE("R3C",'Mapa final'!$R$23),"")</f>
        <v/>
      </c>
      <c r="AJ28" s="50" t="str">
        <f>IF(AND('Mapa final'!$AB$24="Media",'Mapa final'!$AD$24="Catastrófico"),CONCATENATE("R3C",'Mapa final'!$R$24),"")</f>
        <v/>
      </c>
      <c r="AK28" s="50" t="str">
        <f>IF(AND('Mapa final'!$AB$25="Media",'Mapa final'!$AD$25="Catastrófico"),CONCATENATE("R3C",'Mapa final'!$R$25),"")</f>
        <v/>
      </c>
      <c r="AL28" s="50" t="str">
        <f>IF(AND('Mapa final'!$AB$27="Media",'Mapa final'!$AD$27="Catastrófico"),CONCATENATE("R3C",'Mapa final'!$R$27),"")</f>
        <v/>
      </c>
      <c r="AM28" s="51" t="str">
        <f>IF(AND('Mapa final'!$AB$28="Media",'Mapa final'!$AD$28="Catastrófico"),CONCATENATE("R3C",'Mapa final'!$R$28),"")</f>
        <v/>
      </c>
      <c r="AN28" s="77"/>
      <c r="AO28" s="468"/>
      <c r="AP28" s="469"/>
      <c r="AQ28" s="469"/>
      <c r="AR28" s="469"/>
      <c r="AS28" s="469"/>
      <c r="AT28" s="470"/>
      <c r="AU28" s="426"/>
      <c r="AV28" s="427"/>
      <c r="AW28" s="42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row>
    <row r="29" spans="1:76" ht="15" customHeight="1" x14ac:dyDescent="0.25">
      <c r="A29" s="77"/>
      <c r="B29" s="408"/>
      <c r="C29" s="408"/>
      <c r="D29" s="409"/>
      <c r="E29" s="439"/>
      <c r="F29" s="438"/>
      <c r="G29" s="438"/>
      <c r="H29" s="438"/>
      <c r="I29" s="454"/>
      <c r="J29" s="61" t="str">
        <f>IF(AND('Mapa final'!$AB$29="Media",'Mapa final'!$AD$29="Leve"),CONCATENATE("R4C",'Mapa final'!$R$29),"")</f>
        <v/>
      </c>
      <c r="K29" s="62" t="str">
        <f>IF(AND('Mapa final'!$AB$30="Media",'Mapa final'!$AD$30="Leve"),CONCATENATE("R4C",'Mapa final'!$R$30),"")</f>
        <v/>
      </c>
      <c r="L29" s="62" t="str">
        <f>IF(AND('Mapa final'!$AB$32="Media",'Mapa final'!$AD$32="Leve"),CONCATENATE("R4C",'Mapa final'!$R$32),"")</f>
        <v/>
      </c>
      <c r="M29" s="62" t="str">
        <f>IF(AND('Mapa final'!$AB$33="Media",'Mapa final'!$AD$33="Leve"),CONCATENATE("R4C",'Mapa final'!$R$33),"")</f>
        <v/>
      </c>
      <c r="N29" s="62" t="str">
        <f>IF(AND('Mapa final'!$AB$34="Media",'Mapa final'!$AD$34="Leve"),CONCATENATE("R4C",'Mapa final'!$R$34),"")</f>
        <v/>
      </c>
      <c r="O29" s="63" t="str">
        <f>IF(AND('Mapa final'!$AB$35="Media",'Mapa final'!$AD$35="Leve"),CONCATENATE("R4C",'Mapa final'!$R$35),"")</f>
        <v/>
      </c>
      <c r="P29" s="61" t="str">
        <f>IF(AND('Mapa final'!$AB$29="Media",'Mapa final'!$AD$29="Menor"),CONCATENATE("R4C",'Mapa final'!$R$29),"")</f>
        <v/>
      </c>
      <c r="Q29" s="62" t="str">
        <f>IF(AND('Mapa final'!$AB$30="Media",'Mapa final'!$AD$30="Menor"),CONCATENATE("R4C",'Mapa final'!$R$30),"")</f>
        <v/>
      </c>
      <c r="R29" s="62" t="str">
        <f>IF(AND('Mapa final'!$AB$32="Media",'Mapa final'!$AD$32="Menor"),CONCATENATE("R4C",'Mapa final'!$R$32),"")</f>
        <v/>
      </c>
      <c r="S29" s="62" t="str">
        <f>IF(AND('Mapa final'!$AB$33="Media",'Mapa final'!$AD$33="Menor"),CONCATENATE("R4C",'Mapa final'!$R$33),"")</f>
        <v/>
      </c>
      <c r="T29" s="62" t="str">
        <f>IF(AND('Mapa final'!$AB$34="Media",'Mapa final'!$AD$34="Menor"),CONCATENATE("R4C",'Mapa final'!$R$34),"")</f>
        <v/>
      </c>
      <c r="U29" s="63" t="str">
        <f>IF(AND('Mapa final'!$AB$35="Media",'Mapa final'!$AD$35="Menor"),CONCATENATE("R4C",'Mapa final'!$R$35),"")</f>
        <v/>
      </c>
      <c r="V29" s="61" t="str">
        <f>IF(AND('Mapa final'!$AB$29="Media",'Mapa final'!$AD$29="Moderado"),CONCATENATE("R4C",'Mapa final'!$R$29),"")</f>
        <v/>
      </c>
      <c r="W29" s="62" t="str">
        <f>IF(AND('Mapa final'!$AB$30="Media",'Mapa final'!$AD$30="Moderado"),CONCATENATE("R4C",'Mapa final'!$R$30),"")</f>
        <v/>
      </c>
      <c r="X29" s="62" t="str">
        <f>IF(AND('Mapa final'!$AB$32="Media",'Mapa final'!$AD$32="Moderado"),CONCATENATE("R4C",'Mapa final'!$R$32),"")</f>
        <v/>
      </c>
      <c r="Y29" s="62" t="str">
        <f>IF(AND('Mapa final'!$AB$33="Media",'Mapa final'!$AD$33="Moderado"),CONCATENATE("R4C",'Mapa final'!$R$33),"")</f>
        <v/>
      </c>
      <c r="Z29" s="62" t="str">
        <f>IF(AND('Mapa final'!$AB$34="Media",'Mapa final'!$AD$34="Moderado"),CONCATENATE("R4C",'Mapa final'!$R$34),"")</f>
        <v/>
      </c>
      <c r="AA29" s="63" t="str">
        <f>IF(AND('Mapa final'!$AB$35="Media",'Mapa final'!$AD$35="Moderado"),CONCATENATE("R4C",'Mapa final'!$R$35),"")</f>
        <v/>
      </c>
      <c r="AB29" s="46" t="str">
        <f>IF(AND('Mapa final'!$AB$29="Media",'Mapa final'!$AD$29="Mayor"),CONCATENATE("R4C",'Mapa final'!$R$29),"")</f>
        <v/>
      </c>
      <c r="AC29" s="47" t="str">
        <f>IF(AND('Mapa final'!$AB$30="Media",'Mapa final'!$AD$30="Mayor"),CONCATENATE("R4C",'Mapa final'!$R$30),"")</f>
        <v/>
      </c>
      <c r="AD29" s="47" t="str">
        <f>IF(AND('Mapa final'!$AB$32="Media",'Mapa final'!$AD$32="Mayor"),CONCATENATE("R4C",'Mapa final'!$R$32),"")</f>
        <v/>
      </c>
      <c r="AE29" s="47" t="str">
        <f>IF(AND('Mapa final'!$AB$33="Media",'Mapa final'!$AD$33="Mayor"),CONCATENATE("R4C",'Mapa final'!$R$33),"")</f>
        <v/>
      </c>
      <c r="AF29" s="47" t="str">
        <f>IF(AND('Mapa final'!$AB$34="Media",'Mapa final'!$AD$34="Mayor"),CONCATENATE("R4C",'Mapa final'!$R$34),"")</f>
        <v/>
      </c>
      <c r="AG29" s="48" t="str">
        <f>IF(AND('Mapa final'!$AB$35="Media",'Mapa final'!$AD$35="Mayor"),CONCATENATE("R4C",'Mapa final'!$R$35),"")</f>
        <v/>
      </c>
      <c r="AH29" s="49" t="str">
        <f>IF(AND('Mapa final'!$AB$29="Media",'Mapa final'!$AD$29="Catastrófico"),CONCATENATE("R4C",'Mapa final'!$R$29),"")</f>
        <v/>
      </c>
      <c r="AI29" s="50" t="str">
        <f>IF(AND('Mapa final'!$AB$30="Media",'Mapa final'!$AD$30="Catastrófico"),CONCATENATE("R4C",'Mapa final'!$R$30),"")</f>
        <v/>
      </c>
      <c r="AJ29" s="50" t="str">
        <f>IF(AND('Mapa final'!$AB$32="Media",'Mapa final'!$AD$32="Catastrófico"),CONCATENATE("R4C",'Mapa final'!$R$32),"")</f>
        <v/>
      </c>
      <c r="AK29" s="50" t="str">
        <f>IF(AND('Mapa final'!$AB$33="Media",'Mapa final'!$AD$33="Catastrófico"),CONCATENATE("R4C",'Mapa final'!$R$33),"")</f>
        <v/>
      </c>
      <c r="AL29" s="50" t="str">
        <f>IF(AND('Mapa final'!$AB$34="Media",'Mapa final'!$AD$34="Catastrófico"),CONCATENATE("R4C",'Mapa final'!$R$34),"")</f>
        <v/>
      </c>
      <c r="AM29" s="51" t="str">
        <f>IF(AND('Mapa final'!$AB$35="Media",'Mapa final'!$AD$35="Catastrófico"),CONCATENATE("R4C",'Mapa final'!$R$35),"")</f>
        <v/>
      </c>
      <c r="AN29" s="77"/>
      <c r="AO29" s="468"/>
      <c r="AP29" s="469"/>
      <c r="AQ29" s="469"/>
      <c r="AR29" s="469"/>
      <c r="AS29" s="469"/>
      <c r="AT29" s="470"/>
      <c r="AU29" s="426"/>
      <c r="AV29" s="427"/>
      <c r="AW29" s="42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row>
    <row r="30" spans="1:76" ht="15" customHeight="1" x14ac:dyDescent="0.25">
      <c r="A30" s="77"/>
      <c r="B30" s="408"/>
      <c r="C30" s="408"/>
      <c r="D30" s="409"/>
      <c r="E30" s="439"/>
      <c r="F30" s="438"/>
      <c r="G30" s="438"/>
      <c r="H30" s="438"/>
      <c r="I30" s="454"/>
      <c r="J30" s="61" t="str">
        <f>IF(AND('Mapa final'!$AB$36="Media",'Mapa final'!$AD$36="Leve"),CONCATENATE("R5C",'Mapa final'!$R$36),"")</f>
        <v/>
      </c>
      <c r="K30" s="62" t="str">
        <f>IF(AND('Mapa final'!$AB$37="Media",'Mapa final'!$AD$37="Leve"),CONCATENATE("R5C",'Mapa final'!$R$37),"")</f>
        <v/>
      </c>
      <c r="L30" s="62" t="str">
        <f>IF(AND('Mapa final'!$AB$38="Media",'Mapa final'!$AD$38="Leve"),CONCATENATE("R5C",'Mapa final'!$R$38),"")</f>
        <v/>
      </c>
      <c r="M30" s="62" t="str">
        <f>IF(AND('Mapa final'!$AB$39="Media",'Mapa final'!$AD$39="Leve"),CONCATENATE("R5C",'Mapa final'!$R$39),"")</f>
        <v/>
      </c>
      <c r="N30" s="62" t="str">
        <f>IF(AND('Mapa final'!$AB$40="Media",'Mapa final'!$AD$40="Leve"),CONCATENATE("R5C",'Mapa final'!$R$40),"")</f>
        <v/>
      </c>
      <c r="O30" s="63" t="str">
        <f>IF(AND('Mapa final'!$AB$41="Media",'Mapa final'!$AD$41="Leve"),CONCATENATE("R5C",'Mapa final'!$R$41),"")</f>
        <v/>
      </c>
      <c r="P30" s="61" t="str">
        <f>IF(AND('Mapa final'!$AB$36="Media",'Mapa final'!$AD$36="Menor"),CONCATENATE("R5C",'Mapa final'!$R$36),"")</f>
        <v/>
      </c>
      <c r="Q30" s="62" t="str">
        <f>IF(AND('Mapa final'!$AB$37="Media",'Mapa final'!$AD$37="Menor"),CONCATENATE("R5C",'Mapa final'!$R$37),"")</f>
        <v/>
      </c>
      <c r="R30" s="62" t="str">
        <f>IF(AND('Mapa final'!$AB$38="Media",'Mapa final'!$AD$38="Menor"),CONCATENATE("R5C",'Mapa final'!$R$38),"")</f>
        <v/>
      </c>
      <c r="S30" s="62" t="str">
        <f>IF(AND('Mapa final'!$AB$39="Media",'Mapa final'!$AD$39="Menor"),CONCATENATE("R5C",'Mapa final'!$R$39),"")</f>
        <v/>
      </c>
      <c r="T30" s="62" t="str">
        <f>IF(AND('Mapa final'!$AB$40="Media",'Mapa final'!$AD$40="Menor"),CONCATENATE("R5C",'Mapa final'!$R$40),"")</f>
        <v/>
      </c>
      <c r="U30" s="63" t="str">
        <f>IF(AND('Mapa final'!$AB$41="Media",'Mapa final'!$AD$41="Menor"),CONCATENATE("R5C",'Mapa final'!$R$41),"")</f>
        <v/>
      </c>
      <c r="V30" s="61" t="str">
        <f>IF(AND('Mapa final'!$AB$36="Media",'Mapa final'!$AD$36="Moderado"),CONCATENATE("R5C",'Mapa final'!$R$36),"")</f>
        <v/>
      </c>
      <c r="W30" s="62" t="str">
        <f>IF(AND('Mapa final'!$AB$37="Media",'Mapa final'!$AD$37="Moderado"),CONCATENATE("R5C",'Mapa final'!$R$37),"")</f>
        <v/>
      </c>
      <c r="X30" s="62" t="str">
        <f>IF(AND('Mapa final'!$AB$38="Media",'Mapa final'!$AD$38="Moderado"),CONCATENATE("R5C",'Mapa final'!$R$38),"")</f>
        <v/>
      </c>
      <c r="Y30" s="62" t="str">
        <f>IF(AND('Mapa final'!$AB$39="Media",'Mapa final'!$AD$39="Moderado"),CONCATENATE("R5C",'Mapa final'!$R$39),"")</f>
        <v/>
      </c>
      <c r="Z30" s="62" t="str">
        <f>IF(AND('Mapa final'!$AB$40="Media",'Mapa final'!$AD$40="Moderado"),CONCATENATE("R5C",'Mapa final'!$R$40),"")</f>
        <v/>
      </c>
      <c r="AA30" s="63" t="str">
        <f>IF(AND('Mapa final'!$AB$41="Media",'Mapa final'!$AD$41="Moderado"),CONCATENATE("R5C",'Mapa final'!$R$41),"")</f>
        <v/>
      </c>
      <c r="AB30" s="46" t="str">
        <f>IF(AND('Mapa final'!$AB$36="Media",'Mapa final'!$AD$36="Mayor"),CONCATENATE("R5C",'Mapa final'!$R$36),"")</f>
        <v/>
      </c>
      <c r="AC30" s="47" t="str">
        <f>IF(AND('Mapa final'!$AB$37="Media",'Mapa final'!$AD$37="Mayor"),CONCATENATE("R5C",'Mapa final'!$R$37),"")</f>
        <v/>
      </c>
      <c r="AD30" s="47" t="str">
        <f>IF(AND('Mapa final'!$AB$38="Media",'Mapa final'!$AD$38="Mayor"),CONCATENATE("R5C",'Mapa final'!$R$38),"")</f>
        <v/>
      </c>
      <c r="AE30" s="47" t="str">
        <f>IF(AND('Mapa final'!$AB$39="Media",'Mapa final'!$AD$39="Mayor"),CONCATENATE("R5C",'Mapa final'!$R$39),"")</f>
        <v/>
      </c>
      <c r="AF30" s="47" t="str">
        <f>IF(AND('Mapa final'!$AB$40="Media",'Mapa final'!$AD$40="Mayor"),CONCATENATE("R5C",'Mapa final'!$R$40),"")</f>
        <v/>
      </c>
      <c r="AG30" s="48" t="str">
        <f>IF(AND('Mapa final'!$AB$41="Media",'Mapa final'!$AD$41="Mayor"),CONCATENATE("R5C",'Mapa final'!$R$41),"")</f>
        <v/>
      </c>
      <c r="AH30" s="49" t="str">
        <f>IF(AND('Mapa final'!$AB$36="Media",'Mapa final'!$AD$36="Catastrófico"),CONCATENATE("R5C",'Mapa final'!$R$36),"")</f>
        <v/>
      </c>
      <c r="AI30" s="50" t="str">
        <f>IF(AND('Mapa final'!$AB$37="Media",'Mapa final'!$AD$37="Catastrófico"),CONCATENATE("R5C",'Mapa final'!$R$37),"")</f>
        <v/>
      </c>
      <c r="AJ30" s="50" t="str">
        <f>IF(AND('Mapa final'!$AB$38="Media",'Mapa final'!$AD$38="Catastrófico"),CONCATENATE("R5C",'Mapa final'!$R$38),"")</f>
        <v/>
      </c>
      <c r="AK30" s="50" t="str">
        <f>IF(AND('Mapa final'!$AB$39="Media",'Mapa final'!$AD$39="Catastrófico"),CONCATENATE("R5C",'Mapa final'!$R$39),"")</f>
        <v/>
      </c>
      <c r="AL30" s="50" t="str">
        <f>IF(AND('Mapa final'!$AB$40="Media",'Mapa final'!$AD$40="Catastrófico"),CONCATENATE("R5C",'Mapa final'!$R$40),"")</f>
        <v/>
      </c>
      <c r="AM30" s="51" t="str">
        <f>IF(AND('Mapa final'!$AB$41="Media",'Mapa final'!$AD$41="Catastrófico"),CONCATENATE("R5C",'Mapa final'!$R$41),"")</f>
        <v/>
      </c>
      <c r="AN30" s="77"/>
      <c r="AO30" s="468"/>
      <c r="AP30" s="469"/>
      <c r="AQ30" s="469"/>
      <c r="AR30" s="469"/>
      <c r="AS30" s="469"/>
      <c r="AT30" s="470"/>
      <c r="AU30" s="426"/>
      <c r="AV30" s="427"/>
      <c r="AW30" s="42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row>
    <row r="31" spans="1:76" ht="15" customHeight="1" x14ac:dyDescent="0.25">
      <c r="A31" s="77"/>
      <c r="B31" s="408"/>
      <c r="C31" s="408"/>
      <c r="D31" s="409"/>
      <c r="E31" s="439"/>
      <c r="F31" s="438"/>
      <c r="G31" s="438"/>
      <c r="H31" s="438"/>
      <c r="I31" s="454"/>
      <c r="J31" s="61" t="str">
        <f>IF(AND('Mapa final'!$AB$48="Media",'Mapa final'!$AD$48="Leve"),CONCATENATE("R6C",'Mapa final'!$R$48),"")</f>
        <v/>
      </c>
      <c r="K31" s="62" t="str">
        <f>IF(AND('Mapa final'!$AB$49="Media",'Mapa final'!$AD$49="Leve"),CONCATENATE("R6C",'Mapa final'!$R$49),"")</f>
        <v/>
      </c>
      <c r="L31" s="62" t="str">
        <f>IF(AND('Mapa final'!$AB$50="Media",'Mapa final'!$AD$50="Leve"),CONCATENATE("R6C",'Mapa final'!$R$50),"")</f>
        <v/>
      </c>
      <c r="M31" s="62" t="str">
        <f>IF(AND('Mapa final'!$AB$51="Media",'Mapa final'!$AD$51="Leve"),CONCATENATE("R6C",'Mapa final'!$R$51),"")</f>
        <v/>
      </c>
      <c r="N31" s="62" t="str">
        <f>IF(AND('Mapa final'!$AB$52="Media",'Mapa final'!$AD$52="Leve"),CONCATENATE("R6C",'Mapa final'!$R$52),"")</f>
        <v/>
      </c>
      <c r="O31" s="63" t="str">
        <f>IF(AND('Mapa final'!$AB$53="Media",'Mapa final'!$AD$53="Leve"),CONCATENATE("R6C",'Mapa final'!$R$53),"")</f>
        <v/>
      </c>
      <c r="P31" s="61" t="str">
        <f>IF(AND('Mapa final'!$AB$48="Media",'Mapa final'!$AD$48="Menor"),CONCATENATE("R6C",'Mapa final'!$R$48),"")</f>
        <v/>
      </c>
      <c r="Q31" s="62" t="str">
        <f>IF(AND('Mapa final'!$AB$49="Media",'Mapa final'!$AD$49="Menor"),CONCATENATE("R6C",'Mapa final'!$R$49),"")</f>
        <v/>
      </c>
      <c r="R31" s="62" t="str">
        <f>IF(AND('Mapa final'!$AB$50="Media",'Mapa final'!$AD$50="Menor"),CONCATENATE("R6C",'Mapa final'!$R$50),"")</f>
        <v/>
      </c>
      <c r="S31" s="62" t="str">
        <f>IF(AND('Mapa final'!$AB$51="Media",'Mapa final'!$AD$51="Menor"),CONCATENATE("R6C",'Mapa final'!$R$51),"")</f>
        <v/>
      </c>
      <c r="T31" s="62" t="str">
        <f>IF(AND('Mapa final'!$AB$52="Media",'Mapa final'!$AD$52="Menor"),CONCATENATE("R6C",'Mapa final'!$R$52),"")</f>
        <v/>
      </c>
      <c r="U31" s="63" t="str">
        <f>IF(AND('Mapa final'!$AB$53="Media",'Mapa final'!$AD$53="Menor"),CONCATENATE("R6C",'Mapa final'!$R$53),"")</f>
        <v/>
      </c>
      <c r="V31" s="61" t="str">
        <f>IF(AND('Mapa final'!$AB$48="Media",'Mapa final'!$AD$48="Moderado"),CONCATENATE("R6C",'Mapa final'!$R$48),"")</f>
        <v/>
      </c>
      <c r="W31" s="62" t="str">
        <f>IF(AND('Mapa final'!$AB$49="Media",'Mapa final'!$AD$49="Moderado"),CONCATENATE("R6C",'Mapa final'!$R$49),"")</f>
        <v/>
      </c>
      <c r="X31" s="62" t="str">
        <f>IF(AND('Mapa final'!$AB$50="Media",'Mapa final'!$AD$50="Moderado"),CONCATENATE("R6C",'Mapa final'!$R$50),"")</f>
        <v/>
      </c>
      <c r="Y31" s="62" t="str">
        <f>IF(AND('Mapa final'!$AB$51="Media",'Mapa final'!$AD$51="Moderado"),CONCATENATE("R6C",'Mapa final'!$R$51),"")</f>
        <v/>
      </c>
      <c r="Z31" s="62" t="str">
        <f>IF(AND('Mapa final'!$AB$52="Media",'Mapa final'!$AD$52="Moderado"),CONCATENATE("R6C",'Mapa final'!$R$52),"")</f>
        <v/>
      </c>
      <c r="AA31" s="63" t="str">
        <f>IF(AND('Mapa final'!$AB$53="Media",'Mapa final'!$AD$53="Moderado"),CONCATENATE("R6C",'Mapa final'!$R$53),"")</f>
        <v/>
      </c>
      <c r="AB31" s="46" t="str">
        <f>IF(AND('Mapa final'!$AB$48="Media",'Mapa final'!$AD$48="Mayor"),CONCATENATE("R6C",'Mapa final'!$R$48),"")</f>
        <v/>
      </c>
      <c r="AC31" s="47" t="str">
        <f>IF(AND('Mapa final'!$AB$49="Media",'Mapa final'!$AD$49="Mayor"),CONCATENATE("R6C",'Mapa final'!$R$49),"")</f>
        <v/>
      </c>
      <c r="AD31" s="47" t="str">
        <f>IF(AND('Mapa final'!$AB$50="Media",'Mapa final'!$AD$50="Mayor"),CONCATENATE("R6C",'Mapa final'!$R$50),"")</f>
        <v/>
      </c>
      <c r="AE31" s="47" t="str">
        <f>IF(AND('Mapa final'!$AB$51="Media",'Mapa final'!$AD$51="Mayor"),CONCATENATE("R6C",'Mapa final'!$R$51),"")</f>
        <v/>
      </c>
      <c r="AF31" s="47" t="str">
        <f>IF(AND('Mapa final'!$AB$52="Media",'Mapa final'!$AD$52="Mayor"),CONCATENATE("R6C",'Mapa final'!$R$52),"")</f>
        <v/>
      </c>
      <c r="AG31" s="48" t="str">
        <f>IF(AND('Mapa final'!$AB$53="Media",'Mapa final'!$AD$53="Mayor"),CONCATENATE("R6C",'Mapa final'!$R$53),"")</f>
        <v/>
      </c>
      <c r="AH31" s="49" t="str">
        <f>IF(AND('Mapa final'!$AB$48="Media",'Mapa final'!$AD$48="Catastrófico"),CONCATENATE("R6C",'Mapa final'!$R$48),"")</f>
        <v/>
      </c>
      <c r="AI31" s="50" t="str">
        <f>IF(AND('Mapa final'!$AB$49="Media",'Mapa final'!$AD$49="Catastrófico"),CONCATENATE("R6C",'Mapa final'!$R$49),"")</f>
        <v/>
      </c>
      <c r="AJ31" s="50" t="str">
        <f>IF(AND('Mapa final'!$AB$50="Media",'Mapa final'!$AD$50="Catastrófico"),CONCATENATE("R6C",'Mapa final'!$R$50),"")</f>
        <v/>
      </c>
      <c r="AK31" s="50" t="str">
        <f>IF(AND('Mapa final'!$AB$51="Media",'Mapa final'!$AD$51="Catastrófico"),CONCATENATE("R6C",'Mapa final'!$R$51),"")</f>
        <v/>
      </c>
      <c r="AL31" s="50" t="str">
        <f>IF(AND('Mapa final'!$AB$52="Media",'Mapa final'!$AD$52="Catastrófico"),CONCATENATE("R6C",'Mapa final'!$R$52),"")</f>
        <v/>
      </c>
      <c r="AM31" s="51" t="str">
        <f>IF(AND('Mapa final'!$AB$53="Media",'Mapa final'!$AD$53="Catastrófico"),CONCATENATE("R6C",'Mapa final'!$R$53),"")</f>
        <v/>
      </c>
      <c r="AN31" s="77"/>
      <c r="AO31" s="468"/>
      <c r="AP31" s="469"/>
      <c r="AQ31" s="469"/>
      <c r="AR31" s="469"/>
      <c r="AS31" s="469"/>
      <c r="AT31" s="470"/>
      <c r="AU31" s="426"/>
      <c r="AV31" s="427"/>
      <c r="AW31" s="42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row>
    <row r="32" spans="1:76" ht="15" customHeight="1" x14ac:dyDescent="0.25">
      <c r="A32" s="77"/>
      <c r="B32" s="408"/>
      <c r="C32" s="408"/>
      <c r="D32" s="409"/>
      <c r="E32" s="439"/>
      <c r="F32" s="438"/>
      <c r="G32" s="438"/>
      <c r="H32" s="438"/>
      <c r="I32" s="454"/>
      <c r="J32" s="61" t="str">
        <f>IF(AND('Mapa final'!$AB$54="Media",'Mapa final'!$AD$54="Leve"),CONCATENATE("R7C",'Mapa final'!$R$54),"")</f>
        <v/>
      </c>
      <c r="K32" s="62" t="str">
        <f>IF(AND('Mapa final'!$AB$55="Media",'Mapa final'!$AD$55="Leve"),CONCATENATE("R7C",'Mapa final'!$R$55),"")</f>
        <v/>
      </c>
      <c r="L32" s="62" t="str">
        <f>IF(AND('Mapa final'!$AB$56="Media",'Mapa final'!$AD$56="Leve"),CONCATENATE("R7C",'Mapa final'!$R$56),"")</f>
        <v/>
      </c>
      <c r="M32" s="62" t="str">
        <f>IF(AND('Mapa final'!$AB$57="Media",'Mapa final'!$AD$57="Leve"),CONCATENATE("R7C",'Mapa final'!$R$57),"")</f>
        <v/>
      </c>
      <c r="N32" s="62" t="str">
        <f>IF(AND('Mapa final'!$AB$58="Media",'Mapa final'!$AD$58="Leve"),CONCATENATE("R7C",'Mapa final'!$R$58),"")</f>
        <v/>
      </c>
      <c r="O32" s="63" t="str">
        <f>IF(AND('Mapa final'!$AB$59="Media",'Mapa final'!$AD$59="Leve"),CONCATENATE("R7C",'Mapa final'!$R$59),"")</f>
        <v/>
      </c>
      <c r="P32" s="61" t="str">
        <f>IF(AND('Mapa final'!$AB$54="Media",'Mapa final'!$AD$54="Menor"),CONCATENATE("R7C",'Mapa final'!$R$54),"")</f>
        <v/>
      </c>
      <c r="Q32" s="62" t="str">
        <f>IF(AND('Mapa final'!$AB$55="Media",'Mapa final'!$AD$55="Menor"),CONCATENATE("R7C",'Mapa final'!$R$55),"")</f>
        <v/>
      </c>
      <c r="R32" s="62" t="str">
        <f>IF(AND('Mapa final'!$AB$56="Media",'Mapa final'!$AD$56="Menor"),CONCATENATE("R7C",'Mapa final'!$R$56),"")</f>
        <v/>
      </c>
      <c r="S32" s="62" t="str">
        <f>IF(AND('Mapa final'!$AB$57="Media",'Mapa final'!$AD$57="Menor"),CONCATENATE("R7C",'Mapa final'!$R$57),"")</f>
        <v/>
      </c>
      <c r="T32" s="62" t="str">
        <f>IF(AND('Mapa final'!$AB$58="Media",'Mapa final'!$AD$58="Menor"),CONCATENATE("R7C",'Mapa final'!$R$58),"")</f>
        <v/>
      </c>
      <c r="U32" s="63" t="str">
        <f>IF(AND('Mapa final'!$AB$59="Media",'Mapa final'!$AD$59="Menor"),CONCATENATE("R7C",'Mapa final'!$R$59),"")</f>
        <v/>
      </c>
      <c r="V32" s="61" t="str">
        <f>IF(AND('Mapa final'!$AB$54="Media",'Mapa final'!$AD$54="Moderado"),CONCATENATE("R7C",'Mapa final'!$R$54),"")</f>
        <v/>
      </c>
      <c r="W32" s="62" t="str">
        <f>IF(AND('Mapa final'!$AB$55="Media",'Mapa final'!$AD$55="Moderado"),CONCATENATE("R7C",'Mapa final'!$R$55),"")</f>
        <v/>
      </c>
      <c r="X32" s="62" t="str">
        <f>IF(AND('Mapa final'!$AB$56="Media",'Mapa final'!$AD$56="Moderado"),CONCATENATE("R7C",'Mapa final'!$R$56),"")</f>
        <v/>
      </c>
      <c r="Y32" s="62" t="str">
        <f>IF(AND('Mapa final'!$AB$57="Media",'Mapa final'!$AD$57="Moderado"),CONCATENATE("R7C",'Mapa final'!$R$57),"")</f>
        <v/>
      </c>
      <c r="Z32" s="62" t="str">
        <f>IF(AND('Mapa final'!$AB$58="Media",'Mapa final'!$AD$58="Moderado"),CONCATENATE("R7C",'Mapa final'!$R$58),"")</f>
        <v/>
      </c>
      <c r="AA32" s="63" t="str">
        <f>IF(AND('Mapa final'!$AB$59="Media",'Mapa final'!$AD$59="Moderado"),CONCATENATE("R7C",'Mapa final'!$R$59),"")</f>
        <v/>
      </c>
      <c r="AB32" s="46" t="str">
        <f>IF(AND('Mapa final'!$AB$54="Media",'Mapa final'!$AD$54="Mayor"),CONCATENATE("R7C",'Mapa final'!$R$54),"")</f>
        <v/>
      </c>
      <c r="AC32" s="47" t="str">
        <f>IF(AND('Mapa final'!$AB$55="Media",'Mapa final'!$AD$55="Mayor"),CONCATENATE("R7C",'Mapa final'!$R$55),"")</f>
        <v/>
      </c>
      <c r="AD32" s="47" t="str">
        <f>IF(AND('Mapa final'!$AB$56="Media",'Mapa final'!$AD$56="Mayor"),CONCATENATE("R7C",'Mapa final'!$R$56),"")</f>
        <v/>
      </c>
      <c r="AE32" s="47" t="str">
        <f>IF(AND('Mapa final'!$AB$57="Media",'Mapa final'!$AD$57="Mayor"),CONCATENATE("R7C",'Mapa final'!$R$57),"")</f>
        <v/>
      </c>
      <c r="AF32" s="47" t="str">
        <f>IF(AND('Mapa final'!$AB$58="Media",'Mapa final'!$AD$58="Mayor"),CONCATENATE("R7C",'Mapa final'!$R$58),"")</f>
        <v/>
      </c>
      <c r="AG32" s="48" t="str">
        <f>IF(AND('Mapa final'!$AB$59="Media",'Mapa final'!$AD$59="Mayor"),CONCATENATE("R7C",'Mapa final'!$R$59),"")</f>
        <v/>
      </c>
      <c r="AH32" s="49" t="str">
        <f>IF(AND('Mapa final'!$AB$54="Media",'Mapa final'!$AD$54="Catastrófico"),CONCATENATE("R7C",'Mapa final'!$R$54),"")</f>
        <v/>
      </c>
      <c r="AI32" s="50" t="str">
        <f>IF(AND('Mapa final'!$AB$55="Media",'Mapa final'!$AD$55="Catastrófico"),CONCATENATE("R7C",'Mapa final'!$R$55),"")</f>
        <v/>
      </c>
      <c r="AJ32" s="50" t="str">
        <f>IF(AND('Mapa final'!$AB$56="Media",'Mapa final'!$AD$56="Catastrófico"),CONCATENATE("R7C",'Mapa final'!$R$56),"")</f>
        <v/>
      </c>
      <c r="AK32" s="50" t="str">
        <f>IF(AND('Mapa final'!$AB$57="Media",'Mapa final'!$AD$57="Catastrófico"),CONCATENATE("R7C",'Mapa final'!$R$57),"")</f>
        <v/>
      </c>
      <c r="AL32" s="50" t="str">
        <f>IF(AND('Mapa final'!$AB$58="Media",'Mapa final'!$AD$58="Catastrófico"),CONCATENATE("R7C",'Mapa final'!$R$58),"")</f>
        <v/>
      </c>
      <c r="AM32" s="51" t="str">
        <f>IF(AND('Mapa final'!$AB$59="Media",'Mapa final'!$AD$59="Catastrófico"),CONCATENATE("R7C",'Mapa final'!$R$59),"")</f>
        <v/>
      </c>
      <c r="AN32" s="77"/>
      <c r="AO32" s="468"/>
      <c r="AP32" s="469"/>
      <c r="AQ32" s="469"/>
      <c r="AR32" s="469"/>
      <c r="AS32" s="469"/>
      <c r="AT32" s="470"/>
      <c r="AU32" s="426"/>
      <c r="AV32" s="427"/>
      <c r="AW32" s="42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row>
    <row r="33" spans="1:80" ht="15" customHeight="1" x14ac:dyDescent="0.25">
      <c r="A33" s="77"/>
      <c r="B33" s="408"/>
      <c r="C33" s="408"/>
      <c r="D33" s="409"/>
      <c r="E33" s="439"/>
      <c r="F33" s="438"/>
      <c r="G33" s="438"/>
      <c r="H33" s="438"/>
      <c r="I33" s="454"/>
      <c r="J33" s="61" t="str">
        <f>IF(AND('Mapa final'!$AB$60="Media",'Mapa final'!$AD$60="Leve"),CONCATENATE("R8C",'Mapa final'!$R$60),"")</f>
        <v/>
      </c>
      <c r="K33" s="62" t="str">
        <f>IF(AND('Mapa final'!$AB$61="Media",'Mapa final'!$AD$61="Leve"),CONCATENATE("R8C",'Mapa final'!$R$61),"")</f>
        <v/>
      </c>
      <c r="L33" s="62" t="str">
        <f>IF(AND('Mapa final'!$AB$62="Media",'Mapa final'!$AD$62="Leve"),CONCATENATE("R8C",'Mapa final'!$R$62),"")</f>
        <v/>
      </c>
      <c r="M33" s="62" t="str">
        <f>IF(AND('Mapa final'!$AB$63="Media",'Mapa final'!$AD$63="Leve"),CONCATENATE("R8C",'Mapa final'!$R$63),"")</f>
        <v/>
      </c>
      <c r="N33" s="62" t="str">
        <f>IF(AND('Mapa final'!$AB$64="Media",'Mapa final'!$AD$64="Leve"),CONCATENATE("R8C",'Mapa final'!$R$64),"")</f>
        <v/>
      </c>
      <c r="O33" s="63" t="str">
        <f>IF(AND('Mapa final'!$AB$65="Media",'Mapa final'!$AD$65="Leve"),CONCATENATE("R8C",'Mapa final'!$R$65),"")</f>
        <v/>
      </c>
      <c r="P33" s="61" t="str">
        <f>IF(AND('Mapa final'!$AB$60="Media",'Mapa final'!$AD$60="Menor"),CONCATENATE("R8C",'Mapa final'!$R$60),"")</f>
        <v/>
      </c>
      <c r="Q33" s="62" t="str">
        <f>IF(AND('Mapa final'!$AB$61="Media",'Mapa final'!$AD$61="Menor"),CONCATENATE("R8C",'Mapa final'!$R$61),"")</f>
        <v/>
      </c>
      <c r="R33" s="62" t="str">
        <f>IF(AND('Mapa final'!$AB$62="Media",'Mapa final'!$AD$62="Menor"),CONCATENATE("R8C",'Mapa final'!$R$62),"")</f>
        <v/>
      </c>
      <c r="S33" s="62" t="str">
        <f>IF(AND('Mapa final'!$AB$63="Media",'Mapa final'!$AD$63="Menor"),CONCATENATE("R8C",'Mapa final'!$R$63),"")</f>
        <v/>
      </c>
      <c r="T33" s="62" t="str">
        <f>IF(AND('Mapa final'!$AB$64="Media",'Mapa final'!$AD$64="Menor"),CONCATENATE("R8C",'Mapa final'!$R$64),"")</f>
        <v/>
      </c>
      <c r="U33" s="63" t="str">
        <f>IF(AND('Mapa final'!$AB$65="Media",'Mapa final'!$AD$65="Menor"),CONCATENATE("R8C",'Mapa final'!$R$65),"")</f>
        <v/>
      </c>
      <c r="V33" s="61" t="str">
        <f>IF(AND('Mapa final'!$AB$60="Media",'Mapa final'!$AD$60="Moderado"),CONCATENATE("R8C",'Mapa final'!$R$60),"")</f>
        <v/>
      </c>
      <c r="W33" s="62" t="str">
        <f>IF(AND('Mapa final'!$AB$61="Media",'Mapa final'!$AD$61="Moderado"),CONCATENATE("R8C",'Mapa final'!$R$61),"")</f>
        <v/>
      </c>
      <c r="X33" s="62" t="str">
        <f>IF(AND('Mapa final'!$AB$62="Media",'Mapa final'!$AD$62="Moderado"),CONCATENATE("R8C",'Mapa final'!$R$62),"")</f>
        <v/>
      </c>
      <c r="Y33" s="62" t="str">
        <f>IF(AND('Mapa final'!$AB$63="Media",'Mapa final'!$AD$63="Moderado"),CONCATENATE("R8C",'Mapa final'!$R$63),"")</f>
        <v/>
      </c>
      <c r="Z33" s="62" t="str">
        <f>IF(AND('Mapa final'!$AB$64="Media",'Mapa final'!$AD$64="Moderado"),CONCATENATE("R8C",'Mapa final'!$R$64),"")</f>
        <v/>
      </c>
      <c r="AA33" s="63" t="str">
        <f>IF(AND('Mapa final'!$AB$65="Media",'Mapa final'!$AD$65="Moderado"),CONCATENATE("R8C",'Mapa final'!$R$65),"")</f>
        <v/>
      </c>
      <c r="AB33" s="46" t="str">
        <f>IF(AND('Mapa final'!$AB$60="Media",'Mapa final'!$AD$60="Mayor"),CONCATENATE("R8C",'Mapa final'!$R$60),"")</f>
        <v/>
      </c>
      <c r="AC33" s="47" t="str">
        <f>IF(AND('Mapa final'!$AB$61="Media",'Mapa final'!$AD$61="Mayor"),CONCATENATE("R8C",'Mapa final'!$R$61),"")</f>
        <v/>
      </c>
      <c r="AD33" s="47" t="str">
        <f>IF(AND('Mapa final'!$AB$62="Media",'Mapa final'!$AD$62="Mayor"),CONCATENATE("R8C",'Mapa final'!$R$62),"")</f>
        <v/>
      </c>
      <c r="AE33" s="47" t="str">
        <f>IF(AND('Mapa final'!$AB$63="Media",'Mapa final'!$AD$63="Mayor"),CONCATENATE("R8C",'Mapa final'!$R$63),"")</f>
        <v/>
      </c>
      <c r="AF33" s="47" t="str">
        <f>IF(AND('Mapa final'!$AB$64="Media",'Mapa final'!$AD$64="Mayor"),CONCATENATE("R8C",'Mapa final'!$R$64),"")</f>
        <v/>
      </c>
      <c r="AG33" s="48" t="str">
        <f>IF(AND('Mapa final'!$AB$65="Media",'Mapa final'!$AD$65="Mayor"),CONCATENATE("R8C",'Mapa final'!$R$65),"")</f>
        <v/>
      </c>
      <c r="AH33" s="49" t="str">
        <f>IF(AND('Mapa final'!$AB$60="Media",'Mapa final'!$AD$60="Catastrófico"),CONCATENATE("R8C",'Mapa final'!$R$60),"")</f>
        <v/>
      </c>
      <c r="AI33" s="50" t="str">
        <f>IF(AND('Mapa final'!$AB$61="Media",'Mapa final'!$AD$61="Catastrófico"),CONCATENATE("R8C",'Mapa final'!$R$61),"")</f>
        <v/>
      </c>
      <c r="AJ33" s="50" t="str">
        <f>IF(AND('Mapa final'!$AB$62="Media",'Mapa final'!$AD$62="Catastrófico"),CONCATENATE("R8C",'Mapa final'!$R$62),"")</f>
        <v/>
      </c>
      <c r="AK33" s="50" t="str">
        <f>IF(AND('Mapa final'!$AB$63="Media",'Mapa final'!$AD$63="Catastrófico"),CONCATENATE("R8C",'Mapa final'!$R$63),"")</f>
        <v/>
      </c>
      <c r="AL33" s="50" t="str">
        <f>IF(AND('Mapa final'!$AB$64="Media",'Mapa final'!$AD$64="Catastrófico"),CONCATENATE("R8C",'Mapa final'!$R$64),"")</f>
        <v/>
      </c>
      <c r="AM33" s="51" t="str">
        <f>IF(AND('Mapa final'!$AB$65="Media",'Mapa final'!$AD$65="Catastrófico"),CONCATENATE("R8C",'Mapa final'!$R$65),"")</f>
        <v/>
      </c>
      <c r="AN33" s="77"/>
      <c r="AO33" s="468"/>
      <c r="AP33" s="469"/>
      <c r="AQ33" s="469"/>
      <c r="AR33" s="469"/>
      <c r="AS33" s="469"/>
      <c r="AT33" s="470"/>
      <c r="AU33" s="426"/>
      <c r="AV33" s="427"/>
      <c r="AW33" s="42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row>
    <row r="34" spans="1:80" ht="15" customHeight="1" x14ac:dyDescent="0.25">
      <c r="A34" s="77"/>
      <c r="B34" s="408"/>
      <c r="C34" s="408"/>
      <c r="D34" s="409"/>
      <c r="E34" s="439"/>
      <c r="F34" s="438"/>
      <c r="G34" s="438"/>
      <c r="H34" s="438"/>
      <c r="I34" s="454"/>
      <c r="J34" s="61" t="str">
        <f>IF(AND('Mapa final'!$AB$66="Media",'Mapa final'!$AD$66="Leve"),CONCATENATE("R9C",'Mapa final'!$R$66),"")</f>
        <v/>
      </c>
      <c r="K34" s="62" t="str">
        <f>IF(AND('Mapa final'!$AB$67="Media",'Mapa final'!$AD$67="Leve"),CONCATENATE("R9C",'Mapa final'!$R$67),"")</f>
        <v/>
      </c>
      <c r="L34" s="62" t="str">
        <f>IF(AND('Mapa final'!$AB$68="Media",'Mapa final'!$AD$68="Leve"),CONCATENATE("R9C",'Mapa final'!$R$68),"")</f>
        <v/>
      </c>
      <c r="M34" s="62" t="str">
        <f>IF(AND('Mapa final'!$AB$69="Media",'Mapa final'!$AD$69="Leve"),CONCATENATE("R9C",'Mapa final'!$R$69),"")</f>
        <v/>
      </c>
      <c r="N34" s="62" t="str">
        <f>IF(AND('Mapa final'!$AB$70="Media",'Mapa final'!$AD$70="Leve"),CONCATENATE("R9C",'Mapa final'!$R$70),"")</f>
        <v/>
      </c>
      <c r="O34" s="63" t="str">
        <f>IF(AND('Mapa final'!$AB$71="Media",'Mapa final'!$AD$71="Leve"),CONCATENATE("R9C",'Mapa final'!$R$71),"")</f>
        <v/>
      </c>
      <c r="P34" s="61" t="str">
        <f>IF(AND('Mapa final'!$AB$66="Media",'Mapa final'!$AD$66="Menor"),CONCATENATE("R9C",'Mapa final'!$R$66),"")</f>
        <v/>
      </c>
      <c r="Q34" s="62" t="str">
        <f>IF(AND('Mapa final'!$AB$67="Media",'Mapa final'!$AD$67="Menor"),CONCATENATE("R9C",'Mapa final'!$R$67),"")</f>
        <v/>
      </c>
      <c r="R34" s="62" t="str">
        <f>IF(AND('Mapa final'!$AB$68="Media",'Mapa final'!$AD$68="Menor"),CONCATENATE("R9C",'Mapa final'!$R$68),"")</f>
        <v/>
      </c>
      <c r="S34" s="62" t="str">
        <f>IF(AND('Mapa final'!$AB$69="Media",'Mapa final'!$AD$69="Menor"),CONCATENATE("R9C",'Mapa final'!$R$69),"")</f>
        <v/>
      </c>
      <c r="T34" s="62" t="str">
        <f>IF(AND('Mapa final'!$AB$70="Media",'Mapa final'!$AD$70="Menor"),CONCATENATE("R9C",'Mapa final'!$R$70),"")</f>
        <v/>
      </c>
      <c r="U34" s="63" t="str">
        <f>IF(AND('Mapa final'!$AB$71="Media",'Mapa final'!$AD$71="Menor"),CONCATENATE("R9C",'Mapa final'!$R$71),"")</f>
        <v/>
      </c>
      <c r="V34" s="61" t="str">
        <f>IF(AND('Mapa final'!$AB$66="Media",'Mapa final'!$AD$66="Moderado"),CONCATENATE("R9C",'Mapa final'!$R$66),"")</f>
        <v/>
      </c>
      <c r="W34" s="62" t="str">
        <f>IF(AND('Mapa final'!$AB$67="Media",'Mapa final'!$AD$67="Moderado"),CONCATENATE("R9C",'Mapa final'!$R$67),"")</f>
        <v/>
      </c>
      <c r="X34" s="62" t="str">
        <f>IF(AND('Mapa final'!$AB$68="Media",'Mapa final'!$AD$68="Moderado"),CONCATENATE("R9C",'Mapa final'!$R$68),"")</f>
        <v/>
      </c>
      <c r="Y34" s="62" t="str">
        <f>IF(AND('Mapa final'!$AB$69="Media",'Mapa final'!$AD$69="Moderado"),CONCATENATE("R9C",'Mapa final'!$R$69),"")</f>
        <v/>
      </c>
      <c r="Z34" s="62" t="str">
        <f>IF(AND('Mapa final'!$AB$70="Media",'Mapa final'!$AD$70="Moderado"),CONCATENATE("R9C",'Mapa final'!$R$70),"")</f>
        <v/>
      </c>
      <c r="AA34" s="63" t="str">
        <f>IF(AND('Mapa final'!$AB$71="Media",'Mapa final'!$AD$71="Moderado"),CONCATENATE("R9C",'Mapa final'!$R$71),"")</f>
        <v/>
      </c>
      <c r="AB34" s="46" t="str">
        <f>IF(AND('Mapa final'!$AB$66="Media",'Mapa final'!$AD$66="Mayor"),CONCATENATE("R9C",'Mapa final'!$R$66),"")</f>
        <v/>
      </c>
      <c r="AC34" s="47" t="str">
        <f>IF(AND('Mapa final'!$AB$67="Media",'Mapa final'!$AD$67="Mayor"),CONCATENATE("R9C",'Mapa final'!$R$67),"")</f>
        <v/>
      </c>
      <c r="AD34" s="47" t="str">
        <f>IF(AND('Mapa final'!$AB$68="Media",'Mapa final'!$AD$68="Mayor"),CONCATENATE("R9C",'Mapa final'!$R$68),"")</f>
        <v/>
      </c>
      <c r="AE34" s="47" t="str">
        <f>IF(AND('Mapa final'!$AB$69="Media",'Mapa final'!$AD$69="Mayor"),CONCATENATE("R9C",'Mapa final'!$R$69),"")</f>
        <v/>
      </c>
      <c r="AF34" s="47" t="str">
        <f>IF(AND('Mapa final'!$AB$70="Media",'Mapa final'!$AD$70="Mayor"),CONCATENATE("R9C",'Mapa final'!$R$70),"")</f>
        <v/>
      </c>
      <c r="AG34" s="48" t="str">
        <f>IF(AND('Mapa final'!$AB$71="Media",'Mapa final'!$AD$71="Mayor"),CONCATENATE("R9C",'Mapa final'!$R$71),"")</f>
        <v/>
      </c>
      <c r="AH34" s="49" t="str">
        <f>IF(AND('Mapa final'!$AB$66="Media",'Mapa final'!$AD$66="Catastrófico"),CONCATENATE("R9C",'Mapa final'!$R$66),"")</f>
        <v/>
      </c>
      <c r="AI34" s="50" t="str">
        <f>IF(AND('Mapa final'!$AB$67="Media",'Mapa final'!$AD$67="Catastrófico"),CONCATENATE("R9C",'Mapa final'!$R$67),"")</f>
        <v/>
      </c>
      <c r="AJ34" s="50" t="str">
        <f>IF(AND('Mapa final'!$AB$68="Media",'Mapa final'!$AD$68="Catastrófico"),CONCATENATE("R9C",'Mapa final'!$R$68),"")</f>
        <v/>
      </c>
      <c r="AK34" s="50" t="str">
        <f>IF(AND('Mapa final'!$AB$69="Media",'Mapa final'!$AD$69="Catastrófico"),CONCATENATE("R9C",'Mapa final'!$R$69),"")</f>
        <v/>
      </c>
      <c r="AL34" s="50" t="str">
        <f>IF(AND('Mapa final'!$AB$70="Media",'Mapa final'!$AD$70="Catastrófico"),CONCATENATE("R9C",'Mapa final'!$R$70),"")</f>
        <v/>
      </c>
      <c r="AM34" s="51" t="str">
        <f>IF(AND('Mapa final'!$AB$71="Media",'Mapa final'!$AD$71="Catastrófico"),CONCATENATE("R9C",'Mapa final'!$R$71),"")</f>
        <v/>
      </c>
      <c r="AN34" s="77"/>
      <c r="AO34" s="468"/>
      <c r="AP34" s="469"/>
      <c r="AQ34" s="469"/>
      <c r="AR34" s="469"/>
      <c r="AS34" s="469"/>
      <c r="AT34" s="470"/>
      <c r="AU34" s="426"/>
      <c r="AV34" s="427"/>
      <c r="AW34" s="42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row>
    <row r="35" spans="1:80" ht="15.75" customHeight="1" thickBot="1" x14ac:dyDescent="0.3">
      <c r="A35" s="77"/>
      <c r="B35" s="408"/>
      <c r="C35" s="408"/>
      <c r="D35" s="409"/>
      <c r="E35" s="440"/>
      <c r="F35" s="441"/>
      <c r="G35" s="441"/>
      <c r="H35" s="441"/>
      <c r="I35" s="455"/>
      <c r="J35" s="61" t="str">
        <f>IF(AND('Mapa final'!$AB$72="Media",'Mapa final'!$AD$72="Leve"),CONCATENATE("R10C",'Mapa final'!$R$72),"")</f>
        <v/>
      </c>
      <c r="K35" s="62" t="str">
        <f>IF(AND('Mapa final'!$AB$73="Media",'Mapa final'!$AD$73="Leve"),CONCATENATE("R10C",'Mapa final'!$R$73),"")</f>
        <v/>
      </c>
      <c r="L35" s="62" t="str">
        <f>IF(AND('Mapa final'!$AB$74="Media",'Mapa final'!$AD$74="Leve"),CONCATENATE("R10C",'Mapa final'!$R$74),"")</f>
        <v/>
      </c>
      <c r="M35" s="62" t="str">
        <f>IF(AND('Mapa final'!$AB$75="Media",'Mapa final'!$AD$75="Leve"),CONCATENATE("R10C",'Mapa final'!$R$75),"")</f>
        <v/>
      </c>
      <c r="N35" s="62" t="str">
        <f>IF(AND('Mapa final'!$AB$76="Media",'Mapa final'!$AD$76="Leve"),CONCATENATE("R10C",'Mapa final'!$R$76),"")</f>
        <v/>
      </c>
      <c r="O35" s="63" t="str">
        <f>IF(AND('Mapa final'!$AB$77="Media",'Mapa final'!$AD$77="Leve"),CONCATENATE("R10C",'Mapa final'!$R$77),"")</f>
        <v/>
      </c>
      <c r="P35" s="61" t="str">
        <f>IF(AND('Mapa final'!$AB$72="Media",'Mapa final'!$AD$72="Menor"),CONCATENATE("R10C",'Mapa final'!$R$72),"")</f>
        <v/>
      </c>
      <c r="Q35" s="62" t="str">
        <f>IF(AND('Mapa final'!$AB$73="Media",'Mapa final'!$AD$73="Menor"),CONCATENATE("R10C",'Mapa final'!$R$73),"")</f>
        <v/>
      </c>
      <c r="R35" s="62" t="str">
        <f>IF(AND('Mapa final'!$AB$74="Media",'Mapa final'!$AD$74="Menor"),CONCATENATE("R10C",'Mapa final'!$R$74),"")</f>
        <v/>
      </c>
      <c r="S35" s="62" t="str">
        <f>IF(AND('Mapa final'!$AB$75="Media",'Mapa final'!$AD$75="Menor"),CONCATENATE("R10C",'Mapa final'!$R$75),"")</f>
        <v/>
      </c>
      <c r="T35" s="62" t="str">
        <f>IF(AND('Mapa final'!$AB$76="Media",'Mapa final'!$AD$76="Menor"),CONCATENATE("R10C",'Mapa final'!$R$76),"")</f>
        <v/>
      </c>
      <c r="U35" s="63" t="str">
        <f>IF(AND('Mapa final'!$AB$77="Media",'Mapa final'!$AD$77="Menor"),CONCATENATE("R10C",'Mapa final'!$R$77),"")</f>
        <v/>
      </c>
      <c r="V35" s="61" t="str">
        <f>IF(AND('Mapa final'!$AB$72="Media",'Mapa final'!$AD$72="Moderado"),CONCATENATE("R10C",'Mapa final'!$R$72),"")</f>
        <v/>
      </c>
      <c r="W35" s="62" t="str">
        <f>IF(AND('Mapa final'!$AB$73="Media",'Mapa final'!$AD$73="Moderado"),CONCATENATE("R10C",'Mapa final'!$R$73),"")</f>
        <v/>
      </c>
      <c r="X35" s="62" t="str">
        <f>IF(AND('Mapa final'!$AB$74="Media",'Mapa final'!$AD$74="Moderado"),CONCATENATE("R10C",'Mapa final'!$R$74),"")</f>
        <v/>
      </c>
      <c r="Y35" s="62" t="str">
        <f>IF(AND('Mapa final'!$AB$75="Media",'Mapa final'!$AD$75="Moderado"),CONCATENATE("R10C",'Mapa final'!$R$75),"")</f>
        <v/>
      </c>
      <c r="Z35" s="62" t="str">
        <f>IF(AND('Mapa final'!$AB$76="Media",'Mapa final'!$AD$76="Moderado"),CONCATENATE("R10C",'Mapa final'!$R$76),"")</f>
        <v/>
      </c>
      <c r="AA35" s="63" t="str">
        <f>IF(AND('Mapa final'!$AB$77="Media",'Mapa final'!$AD$77="Moderado"),CONCATENATE("R10C",'Mapa final'!$R$77),"")</f>
        <v/>
      </c>
      <c r="AB35" s="52" t="str">
        <f>IF(AND('Mapa final'!$AB$72="Media",'Mapa final'!$AD$72="Mayor"),CONCATENATE("R10C",'Mapa final'!$R$72),"")</f>
        <v/>
      </c>
      <c r="AC35" s="53" t="str">
        <f>IF(AND('Mapa final'!$AB$73="Media",'Mapa final'!$AD$73="Mayor"),CONCATENATE("R10C",'Mapa final'!$R$73),"")</f>
        <v/>
      </c>
      <c r="AD35" s="53" t="str">
        <f>IF(AND('Mapa final'!$AB$74="Media",'Mapa final'!$AD$74="Mayor"),CONCATENATE("R10C",'Mapa final'!$R$74),"")</f>
        <v/>
      </c>
      <c r="AE35" s="53" t="str">
        <f>IF(AND('Mapa final'!$AB$75="Media",'Mapa final'!$AD$75="Mayor"),CONCATENATE("R10C",'Mapa final'!$R$75),"")</f>
        <v/>
      </c>
      <c r="AF35" s="53" t="str">
        <f>IF(AND('Mapa final'!$AB$76="Media",'Mapa final'!$AD$76="Mayor"),CONCATENATE("R10C",'Mapa final'!$R$76),"")</f>
        <v/>
      </c>
      <c r="AG35" s="54" t="str">
        <f>IF(AND('Mapa final'!$AB$77="Media",'Mapa final'!$AD$77="Mayor"),CONCATENATE("R10C",'Mapa final'!$R$77),"")</f>
        <v/>
      </c>
      <c r="AH35" s="55" t="str">
        <f>IF(AND('Mapa final'!$AB$72="Media",'Mapa final'!$AD$72="Catastrófico"),CONCATENATE("R10C",'Mapa final'!$R$72),"")</f>
        <v/>
      </c>
      <c r="AI35" s="56" t="str">
        <f>IF(AND('Mapa final'!$AB$73="Media",'Mapa final'!$AD$73="Catastrófico"),CONCATENATE("R10C",'Mapa final'!$R$73),"")</f>
        <v/>
      </c>
      <c r="AJ35" s="56" t="str">
        <f>IF(AND('Mapa final'!$AB$74="Media",'Mapa final'!$AD$74="Catastrófico"),CONCATENATE("R10C",'Mapa final'!$R$74),"")</f>
        <v/>
      </c>
      <c r="AK35" s="56" t="str">
        <f>IF(AND('Mapa final'!$AB$75="Media",'Mapa final'!$AD$75="Catastrófico"),CONCATENATE("R10C",'Mapa final'!$R$75),"")</f>
        <v/>
      </c>
      <c r="AL35" s="56" t="str">
        <f>IF(AND('Mapa final'!$AB$76="Media",'Mapa final'!$AD$76="Catastrófico"),CONCATENATE("R10C",'Mapa final'!$R$76),"")</f>
        <v/>
      </c>
      <c r="AM35" s="57" t="str">
        <f>IF(AND('Mapa final'!$AB$77="Media",'Mapa final'!$AD$77="Catastrófico"),CONCATENATE("R10C",'Mapa final'!$R$77),"")</f>
        <v/>
      </c>
      <c r="AN35" s="77"/>
      <c r="AO35" s="471"/>
      <c r="AP35" s="472"/>
      <c r="AQ35" s="472"/>
      <c r="AR35" s="472"/>
      <c r="AS35" s="472"/>
      <c r="AT35" s="473"/>
      <c r="AU35" s="426"/>
      <c r="AV35" s="427"/>
      <c r="AW35" s="42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row>
    <row r="36" spans="1:80" ht="15" customHeight="1" x14ac:dyDescent="0.25">
      <c r="A36" s="77"/>
      <c r="B36" s="408"/>
      <c r="C36" s="408"/>
      <c r="D36" s="409"/>
      <c r="E36" s="435" t="s">
        <v>110</v>
      </c>
      <c r="F36" s="436"/>
      <c r="G36" s="436"/>
      <c r="H36" s="436"/>
      <c r="I36" s="436"/>
      <c r="J36" s="67" t="str">
        <f>IF(AND('Mapa final'!$AB$7="Baja",'Mapa final'!$AD$7="Leve"),CONCATENATE("R1C",'Mapa final'!$R$7),"")</f>
        <v/>
      </c>
      <c r="K36" s="68" t="str">
        <f>IF(AND('Mapa final'!$AB$8="Baja",'Mapa final'!$AD$8="Leve"),CONCATENATE("R1C",'Mapa final'!$R$8),"")</f>
        <v/>
      </c>
      <c r="L36" s="68" t="str">
        <f>IF(AND('Mapa final'!$AB$11="Baja",'Mapa final'!$AD$11="Leve"),CONCATENATE("R1C",'Mapa final'!$R$11),"")</f>
        <v/>
      </c>
      <c r="M36" s="68" t="str">
        <f>IF(AND('Mapa final'!$AB$12="Baja",'Mapa final'!$AD$12="Leve"),CONCATENATE("R1C",'Mapa final'!$R$12),"")</f>
        <v/>
      </c>
      <c r="N36" s="68" t="str">
        <f>IF(AND('Mapa final'!$AB$13="Baja",'Mapa final'!$AD$13="Leve"),CONCATENATE("R1C",'Mapa final'!$R$13),"")</f>
        <v/>
      </c>
      <c r="O36" s="69" t="str">
        <f>IF(AND('Mapa final'!$AB$14="Baja",'Mapa final'!$AD$14="Leve"),CONCATENATE("R1C",'Mapa final'!$R$14),"")</f>
        <v/>
      </c>
      <c r="P36" s="58" t="str">
        <f>IF(AND('Mapa final'!$AB$7="Baja",'Mapa final'!$AD$7="Menor"),CONCATENATE("R1C",'Mapa final'!$R$7),"")</f>
        <v/>
      </c>
      <c r="Q36" s="59" t="str">
        <f>IF(AND('Mapa final'!$AB$8="Baja",'Mapa final'!$AD$8="Menor"),CONCATENATE("R1C",'Mapa final'!$R$8),"")</f>
        <v/>
      </c>
      <c r="R36" s="59" t="str">
        <f>IF(AND('Mapa final'!$AB$11="Baja",'Mapa final'!$AD$11="Menor"),CONCATENATE("R1C",'Mapa final'!$R$11),"")</f>
        <v/>
      </c>
      <c r="S36" s="59" t="str">
        <f>IF(AND('Mapa final'!$AB$12="Baja",'Mapa final'!$AD$12="Menor"),CONCATENATE("R1C",'Mapa final'!$R$12),"")</f>
        <v/>
      </c>
      <c r="T36" s="59" t="str">
        <f>IF(AND('Mapa final'!$AB$13="Baja",'Mapa final'!$AD$13="Menor"),CONCATENATE("R1C",'Mapa final'!$R$13),"")</f>
        <v/>
      </c>
      <c r="U36" s="60" t="str">
        <f>IF(AND('Mapa final'!$AB$14="Baja",'Mapa final'!$AD$14="Menor"),CONCATENATE("R1C",'Mapa final'!$R$14),"")</f>
        <v/>
      </c>
      <c r="V36" s="58" t="str">
        <f>IF(AND('Mapa final'!$AB$7="Baja",'Mapa final'!$AD$7="Moderado"),CONCATENATE("R1C",'Mapa final'!$R$7),"")</f>
        <v/>
      </c>
      <c r="W36" s="59" t="str">
        <f>IF(AND('Mapa final'!$AB$8="Baja",'Mapa final'!$AD$8="Moderado"),CONCATENATE("R1C",'Mapa final'!$R$8),"")</f>
        <v/>
      </c>
      <c r="X36" s="59" t="str">
        <f>IF(AND('Mapa final'!$AB$11="Baja",'Mapa final'!$AD$11="Moderado"),CONCATENATE("R1C",'Mapa final'!$R$11),"")</f>
        <v/>
      </c>
      <c r="Y36" s="59" t="str">
        <f>IF(AND('Mapa final'!$AB$12="Baja",'Mapa final'!$AD$12="Moderado"),CONCATENATE("R1C",'Mapa final'!$R$12),"")</f>
        <v/>
      </c>
      <c r="Z36" s="59" t="str">
        <f>IF(AND('Mapa final'!$AB$13="Baja",'Mapa final'!$AD$13="Moderado"),CONCATENATE("R1C",'Mapa final'!$R$13),"")</f>
        <v/>
      </c>
      <c r="AA36" s="60" t="str">
        <f>IF(AND('Mapa final'!$AB$14="Baja",'Mapa final'!$AD$14="Moderado"),CONCATENATE("R1C",'Mapa final'!$R$14),"")</f>
        <v/>
      </c>
      <c r="AB36" s="40" t="str">
        <f>IF(AND('Mapa final'!$AB$7="Baja",'Mapa final'!$AD$7="Mayor"),CONCATENATE("R1C",'Mapa final'!$R$7),"")</f>
        <v>R1C1</v>
      </c>
      <c r="AC36" s="41" t="str">
        <f>IF(AND('Mapa final'!$AB$8="Baja",'Mapa final'!$AD$8="Mayor"),CONCATENATE("R1C",'Mapa final'!$R$8),"")</f>
        <v>R1C2</v>
      </c>
      <c r="AD36" s="41" t="str">
        <f>IF(AND('Mapa final'!$AB$11="Baja",'Mapa final'!$AD$11="Mayor"),CONCATENATE("R1C",'Mapa final'!$R$11),"")</f>
        <v/>
      </c>
      <c r="AE36" s="41" t="str">
        <f>IF(AND('Mapa final'!$AB$12="Baja",'Mapa final'!$AD$12="Mayor"),CONCATENATE("R1C",'Mapa final'!$R$12),"")</f>
        <v/>
      </c>
      <c r="AF36" s="41" t="str">
        <f>IF(AND('Mapa final'!$AB$13="Baja",'Mapa final'!$AD$13="Mayor"),CONCATENATE("R1C",'Mapa final'!$R$13),"")</f>
        <v/>
      </c>
      <c r="AG36" s="42" t="str">
        <f>IF(AND('Mapa final'!$AB$14="Baja",'Mapa final'!$AD$14="Mayor"),CONCATENATE("R1C",'Mapa final'!$R$14),"")</f>
        <v/>
      </c>
      <c r="AH36" s="43" t="str">
        <f>IF(AND('Mapa final'!$AB$7="Baja",'Mapa final'!$AD$7="Catastrófico"),CONCATENATE("R1C",'Mapa final'!$R$7),"")</f>
        <v/>
      </c>
      <c r="AI36" s="44" t="str">
        <f>IF(AND('Mapa final'!$AB$8="Baja",'Mapa final'!$AD$8="Catastrófico"),CONCATENATE("R1C",'Mapa final'!$R$8),"")</f>
        <v/>
      </c>
      <c r="AJ36" s="44" t="str">
        <f>IF(AND('Mapa final'!$AB$11="Baja",'Mapa final'!$AD$11="Catastrófico"),CONCATENATE("R1C",'Mapa final'!$R$11),"")</f>
        <v/>
      </c>
      <c r="AK36" s="44" t="str">
        <f>IF(AND('Mapa final'!$AB$12="Baja",'Mapa final'!$AD$12="Catastrófico"),CONCATENATE("R1C",'Mapa final'!$R$12),"")</f>
        <v/>
      </c>
      <c r="AL36" s="44" t="str">
        <f>IF(AND('Mapa final'!$AB$13="Baja",'Mapa final'!$AD$13="Catastrófico"),CONCATENATE("R1C",'Mapa final'!$R$13),"")</f>
        <v/>
      </c>
      <c r="AM36" s="45" t="str">
        <f>IF(AND('Mapa final'!$AB$14="Baja",'Mapa final'!$AD$14="Catastrófico"),CONCATENATE("R1C",'Mapa final'!$R$14),"")</f>
        <v/>
      </c>
      <c r="AN36" s="77"/>
      <c r="AO36" s="456" t="s">
        <v>78</v>
      </c>
      <c r="AP36" s="457"/>
      <c r="AQ36" s="457"/>
      <c r="AR36" s="457"/>
      <c r="AS36" s="457"/>
      <c r="AT36" s="458"/>
      <c r="AU36" s="426">
        <f>COUNTIF('Mapa final'!AF7:AF563,"Bajo")</f>
        <v>0</v>
      </c>
      <c r="AV36" s="427"/>
      <c r="AW36" s="42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row>
    <row r="37" spans="1:80" ht="15" customHeight="1" x14ac:dyDescent="0.25">
      <c r="A37" s="77"/>
      <c r="B37" s="408"/>
      <c r="C37" s="408"/>
      <c r="D37" s="409"/>
      <c r="E37" s="437"/>
      <c r="F37" s="438"/>
      <c r="G37" s="438"/>
      <c r="H37" s="438"/>
      <c r="I37" s="438"/>
      <c r="J37" s="70" t="str">
        <f>IF(AND('Mapa final'!$AB$15="Baja",'Mapa final'!$AD$15="Leve"),CONCATENATE("R2C",'Mapa final'!$R$15),"")</f>
        <v/>
      </c>
      <c r="K37" s="71" t="str">
        <f>IF(AND('Mapa final'!$AB$16="Baja",'Mapa final'!$AD$16="Leve"),CONCATENATE("R2C",'Mapa final'!$R$16),"")</f>
        <v/>
      </c>
      <c r="L37" s="71" t="str">
        <f>IF(AND('Mapa final'!$AB$17="Baja",'Mapa final'!$AD$17="Leve"),CONCATENATE("R2C",'Mapa final'!$R$17),"")</f>
        <v/>
      </c>
      <c r="M37" s="71" t="str">
        <f>IF(AND('Mapa final'!$AB$19="Baja",'Mapa final'!$AD$19="Leve"),CONCATENATE("R2C",'Mapa final'!$R$19),"")</f>
        <v/>
      </c>
      <c r="N37" s="71" t="str">
        <f>IF(AND('Mapa final'!$AB$20="Baja",'Mapa final'!$AD$20="Leve"),CONCATENATE("R2C",'Mapa final'!$R$20),"")</f>
        <v/>
      </c>
      <c r="O37" s="72" t="str">
        <f>IF(AND('Mapa final'!$AB$21="Baja",'Mapa final'!$AD$21="Leve"),CONCATENATE("R2C",'Mapa final'!$R$21),"")</f>
        <v/>
      </c>
      <c r="P37" s="61" t="str">
        <f>IF(AND('Mapa final'!$AB$15="Baja",'Mapa final'!$AD$15="Menor"),CONCATENATE("R2C",'Mapa final'!$R$15),"")</f>
        <v/>
      </c>
      <c r="Q37" s="62" t="str">
        <f>IF(AND('Mapa final'!$AB$16="Baja",'Mapa final'!$AD$16="Menor"),CONCATENATE("R2C",'Mapa final'!$R$16),"")</f>
        <v/>
      </c>
      <c r="R37" s="62" t="str">
        <f>IF(AND('Mapa final'!$AB$17="Baja",'Mapa final'!$AD$17="Menor"),CONCATENATE("R2C",'Mapa final'!$R$17),"")</f>
        <v/>
      </c>
      <c r="S37" s="62" t="str">
        <f>IF(AND('Mapa final'!$AB$19="Baja",'Mapa final'!$AD$19="Menor"),CONCATENATE("R2C",'Mapa final'!$R$19),"")</f>
        <v/>
      </c>
      <c r="T37" s="62" t="str">
        <f>IF(AND('Mapa final'!$AB$20="Baja",'Mapa final'!$AD$20="Menor"),CONCATENATE("R2C",'Mapa final'!$R$20),"")</f>
        <v/>
      </c>
      <c r="U37" s="63" t="str">
        <f>IF(AND('Mapa final'!$AB$21="Baja",'Mapa final'!$AD$21="Menor"),CONCATENATE("R2C",'Mapa final'!$R$21),"")</f>
        <v/>
      </c>
      <c r="V37" s="61" t="str">
        <f>IF(AND('Mapa final'!$AB$15="Baja",'Mapa final'!$AD$15="Moderado"),CONCATENATE("R2C",'Mapa final'!$R$15),"")</f>
        <v/>
      </c>
      <c r="W37" s="62" t="str">
        <f>IF(AND('Mapa final'!$AB$16="Baja",'Mapa final'!$AD$16="Moderado"),CONCATENATE("R2C",'Mapa final'!$R$16),"")</f>
        <v/>
      </c>
      <c r="X37" s="62" t="str">
        <f>IF(AND('Mapa final'!$AB$17="Baja",'Mapa final'!$AD$17="Moderado"),CONCATENATE("R2C",'Mapa final'!$R$17),"")</f>
        <v/>
      </c>
      <c r="Y37" s="62" t="str">
        <f>IF(AND('Mapa final'!$AB$19="Baja",'Mapa final'!$AD$19="Moderado"),CONCATENATE("R2C",'Mapa final'!$R$19),"")</f>
        <v/>
      </c>
      <c r="Z37" s="62" t="str">
        <f>IF(AND('Mapa final'!$AB$20="Baja",'Mapa final'!$AD$20="Moderado"),CONCATENATE("R2C",'Mapa final'!$R$20),"")</f>
        <v/>
      </c>
      <c r="AA37" s="63" t="str">
        <f>IF(AND('Mapa final'!$AB$21="Baja",'Mapa final'!$AD$21="Moderado"),CONCATENATE("R2C",'Mapa final'!$R$21),"")</f>
        <v/>
      </c>
      <c r="AB37" s="46" t="str">
        <f>IF(AND('Mapa final'!$AB$15="Baja",'Mapa final'!$AD$15="Mayor"),CONCATENATE("R2C",'Mapa final'!$R$15),"")</f>
        <v>R2C1</v>
      </c>
      <c r="AC37" s="47" t="str">
        <f>IF(AND('Mapa final'!$AB$16="Baja",'Mapa final'!$AD$16="Mayor"),CONCATENATE("R2C",'Mapa final'!$R$16),"")</f>
        <v>R2C2</v>
      </c>
      <c r="AD37" s="47" t="str">
        <f>IF(AND('Mapa final'!$AB$17="Baja",'Mapa final'!$AD$17="Mayor"),CONCATENATE("R2C",'Mapa final'!$R$17),"")</f>
        <v/>
      </c>
      <c r="AE37" s="47" t="str">
        <f>IF(AND('Mapa final'!$AB$19="Baja",'Mapa final'!$AD$19="Mayor"),CONCATENATE("R2C",'Mapa final'!$R$19),"")</f>
        <v/>
      </c>
      <c r="AF37" s="47" t="str">
        <f>IF(AND('Mapa final'!$AB$20="Baja",'Mapa final'!$AD$20="Mayor"),CONCATENATE("R2C",'Mapa final'!$R$20),"")</f>
        <v/>
      </c>
      <c r="AG37" s="48" t="str">
        <f>IF(AND('Mapa final'!$AB$21="Baja",'Mapa final'!$AD$21="Mayor"),CONCATENATE("R2C",'Mapa final'!$R$21),"")</f>
        <v/>
      </c>
      <c r="AH37" s="49" t="str">
        <f>IF(AND('Mapa final'!$AB$15="Baja",'Mapa final'!$AD$15="Catastrófico"),CONCATENATE("R2C",'Mapa final'!$R$15),"")</f>
        <v/>
      </c>
      <c r="AI37" s="50" t="str">
        <f>IF(AND('Mapa final'!$AB$16="Baja",'Mapa final'!$AD$16="Catastrófico"),CONCATENATE("R2C",'Mapa final'!$R$16),"")</f>
        <v/>
      </c>
      <c r="AJ37" s="50" t="str">
        <f>IF(AND('Mapa final'!$AB$17="Baja",'Mapa final'!$AD$17="Catastrófico"),CONCATENATE("R2C",'Mapa final'!$R$17),"")</f>
        <v/>
      </c>
      <c r="AK37" s="50" t="str">
        <f>IF(AND('Mapa final'!$AB$19="Baja",'Mapa final'!$AD$19="Catastrófico"),CONCATENATE("R2C",'Mapa final'!$R$19),"")</f>
        <v/>
      </c>
      <c r="AL37" s="50" t="str">
        <f>IF(AND('Mapa final'!$AB$20="Baja",'Mapa final'!$AD$20="Catastrófico"),CONCATENATE("R2C",'Mapa final'!$R$20),"")</f>
        <v/>
      </c>
      <c r="AM37" s="51" t="str">
        <f>IF(AND('Mapa final'!$AB$21="Baja",'Mapa final'!$AD$21="Catastrófico"),CONCATENATE("R2C",'Mapa final'!$R$21),"")</f>
        <v/>
      </c>
      <c r="AN37" s="77"/>
      <c r="AO37" s="459"/>
      <c r="AP37" s="460"/>
      <c r="AQ37" s="460"/>
      <c r="AR37" s="460"/>
      <c r="AS37" s="460"/>
      <c r="AT37" s="461"/>
      <c r="AU37" s="426"/>
      <c r="AV37" s="427"/>
      <c r="AW37" s="42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row>
    <row r="38" spans="1:80" ht="15" customHeight="1" x14ac:dyDescent="0.25">
      <c r="A38" s="77"/>
      <c r="B38" s="408"/>
      <c r="C38" s="408"/>
      <c r="D38" s="409"/>
      <c r="E38" s="439"/>
      <c r="F38" s="438"/>
      <c r="G38" s="438"/>
      <c r="H38" s="438"/>
      <c r="I38" s="438"/>
      <c r="J38" s="70" t="str">
        <f>IF(AND('Mapa final'!$AB$22="Baja",'Mapa final'!$AD$22="Leve"),CONCATENATE("R3C",'Mapa final'!$R$22),"")</f>
        <v/>
      </c>
      <c r="K38" s="71" t="str">
        <f>IF(AND('Mapa final'!$AB$23="Baja",'Mapa final'!$AD$23="Leve"),CONCATENATE("R3C",'Mapa final'!$R$23),"")</f>
        <v/>
      </c>
      <c r="L38" s="71" t="str">
        <f>IF(AND('Mapa final'!$AB$24="Baja",'Mapa final'!$AD$24="Leve"),CONCATENATE("R3C",'Mapa final'!$R$24),"")</f>
        <v/>
      </c>
      <c r="M38" s="71" t="str">
        <f>IF(AND('Mapa final'!$AB$25="Baja",'Mapa final'!$AD$25="Leve"),CONCATENATE("R3C",'Mapa final'!$R$25),"")</f>
        <v/>
      </c>
      <c r="N38" s="71" t="str">
        <f>IF(AND('Mapa final'!$AB$27="Baja",'Mapa final'!$AD$27="Leve"),CONCATENATE("R3C",'Mapa final'!$R$27),"")</f>
        <v/>
      </c>
      <c r="O38" s="72" t="str">
        <f>IF(AND('Mapa final'!$AB$28="Baja",'Mapa final'!$AD$28="Leve"),CONCATENATE("R3C",'Mapa final'!$R$28),"")</f>
        <v/>
      </c>
      <c r="P38" s="61" t="str">
        <f>IF(AND('Mapa final'!$AB$22="Baja",'Mapa final'!$AD$22="Menor"),CONCATENATE("R3C",'Mapa final'!$R$22),"")</f>
        <v/>
      </c>
      <c r="Q38" s="62" t="str">
        <f>IF(AND('Mapa final'!$AB$23="Baja",'Mapa final'!$AD$23="Menor"),CONCATENATE("R3C",'Mapa final'!$R$23),"")</f>
        <v/>
      </c>
      <c r="R38" s="62" t="str">
        <f>IF(AND('Mapa final'!$AB$24="Baja",'Mapa final'!$AD$24="Menor"),CONCATENATE("R3C",'Mapa final'!$R$24),"")</f>
        <v/>
      </c>
      <c r="S38" s="62" t="str">
        <f>IF(AND('Mapa final'!$AB$25="Baja",'Mapa final'!$AD$25="Menor"),CONCATENATE("R3C",'Mapa final'!$R$25),"")</f>
        <v/>
      </c>
      <c r="T38" s="62" t="str">
        <f>IF(AND('Mapa final'!$AB$27="Baja",'Mapa final'!$AD$27="Menor"),CONCATENATE("R3C",'Mapa final'!$R$27),"")</f>
        <v/>
      </c>
      <c r="U38" s="63" t="str">
        <f>IF(AND('Mapa final'!$AB$28="Baja",'Mapa final'!$AD$28="Menor"),CONCATENATE("R3C",'Mapa final'!$R$28),"")</f>
        <v/>
      </c>
      <c r="V38" s="61" t="str">
        <f>IF(AND('Mapa final'!$AB$22="Baja",'Mapa final'!$AD$22="Moderado"),CONCATENATE("R3C",'Mapa final'!$R$22),"")</f>
        <v/>
      </c>
      <c r="W38" s="62" t="str">
        <f>IF(AND('Mapa final'!$AB$23="Baja",'Mapa final'!$AD$23="Moderado"),CONCATENATE("R3C",'Mapa final'!$R$23),"")</f>
        <v/>
      </c>
      <c r="X38" s="62" t="str">
        <f>IF(AND('Mapa final'!$AB$24="Baja",'Mapa final'!$AD$24="Moderado"),CONCATENATE("R3C",'Mapa final'!$R$24),"")</f>
        <v/>
      </c>
      <c r="Y38" s="62" t="str">
        <f>IF(AND('Mapa final'!$AB$25="Baja",'Mapa final'!$AD$25="Moderado"),CONCATENATE("R3C",'Mapa final'!$R$25),"")</f>
        <v/>
      </c>
      <c r="Z38" s="62" t="str">
        <f>IF(AND('Mapa final'!$AB$27="Baja",'Mapa final'!$AD$27="Moderado"),CONCATENATE("R3C",'Mapa final'!$R$27),"")</f>
        <v/>
      </c>
      <c r="AA38" s="63" t="str">
        <f>IF(AND('Mapa final'!$AB$28="Baja",'Mapa final'!$AD$28="Moderado"),CONCATENATE("R3C",'Mapa final'!$R$28),"")</f>
        <v/>
      </c>
      <c r="AB38" s="46" t="str">
        <f>IF(AND('Mapa final'!$AB$22="Baja",'Mapa final'!$AD$22="Mayor"),CONCATENATE("R3C",'Mapa final'!$R$22),"")</f>
        <v>R3C1</v>
      </c>
      <c r="AC38" s="47" t="str">
        <f>IF(AND('Mapa final'!$AB$23="Baja",'Mapa final'!$AD$23="Mayor"),CONCATENATE("R3C",'Mapa final'!$R$23),"")</f>
        <v>R3C2</v>
      </c>
      <c r="AD38" s="47" t="str">
        <f>IF(AND('Mapa final'!$AB$24="Baja",'Mapa final'!$AD$24="Mayor"),CONCATENATE("R3C",'Mapa final'!$R$24),"")</f>
        <v/>
      </c>
      <c r="AE38" s="47" t="str">
        <f>IF(AND('Mapa final'!$AB$25="Baja",'Mapa final'!$AD$25="Mayor"),CONCATENATE("R3C",'Mapa final'!$R$25),"")</f>
        <v/>
      </c>
      <c r="AF38" s="47" t="str">
        <f>IF(AND('Mapa final'!$AB$27="Baja",'Mapa final'!$AD$27="Mayor"),CONCATENATE("R3C",'Mapa final'!$R$27),"")</f>
        <v/>
      </c>
      <c r="AG38" s="48" t="str">
        <f>IF(AND('Mapa final'!$AB$28="Baja",'Mapa final'!$AD$28="Mayor"),CONCATENATE("R3C",'Mapa final'!$R$28),"")</f>
        <v/>
      </c>
      <c r="AH38" s="49" t="str">
        <f>IF(AND('Mapa final'!$AB$22="Baja",'Mapa final'!$AD$22="Catastrófico"),CONCATENATE("R3C",'Mapa final'!$R$22),"")</f>
        <v/>
      </c>
      <c r="AI38" s="50" t="str">
        <f>IF(AND('Mapa final'!$AB$23="Baja",'Mapa final'!$AD$23="Catastrófico"),CONCATENATE("R3C",'Mapa final'!$R$23),"")</f>
        <v/>
      </c>
      <c r="AJ38" s="50" t="str">
        <f>IF(AND('Mapa final'!$AB$24="Baja",'Mapa final'!$AD$24="Catastrófico"),CONCATENATE("R3C",'Mapa final'!$R$24),"")</f>
        <v/>
      </c>
      <c r="AK38" s="50" t="str">
        <f>IF(AND('Mapa final'!$AB$25="Baja",'Mapa final'!$AD$25="Catastrófico"),CONCATENATE("R3C",'Mapa final'!$R$25),"")</f>
        <v/>
      </c>
      <c r="AL38" s="50" t="str">
        <f>IF(AND('Mapa final'!$AB$27="Baja",'Mapa final'!$AD$27="Catastrófico"),CONCATENATE("R3C",'Mapa final'!$R$27),"")</f>
        <v/>
      </c>
      <c r="AM38" s="51" t="str">
        <f>IF(AND('Mapa final'!$AB$28="Baja",'Mapa final'!$AD$28="Catastrófico"),CONCATENATE("R3C",'Mapa final'!$R$28),"")</f>
        <v/>
      </c>
      <c r="AN38" s="77"/>
      <c r="AO38" s="459"/>
      <c r="AP38" s="460"/>
      <c r="AQ38" s="460"/>
      <c r="AR38" s="460"/>
      <c r="AS38" s="460"/>
      <c r="AT38" s="461"/>
      <c r="AU38" s="426"/>
      <c r="AV38" s="427"/>
      <c r="AW38" s="42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row>
    <row r="39" spans="1:80" ht="15" customHeight="1" x14ac:dyDescent="0.25">
      <c r="A39" s="77"/>
      <c r="B39" s="408"/>
      <c r="C39" s="408"/>
      <c r="D39" s="409"/>
      <c r="E39" s="439"/>
      <c r="F39" s="438"/>
      <c r="G39" s="438"/>
      <c r="H39" s="438"/>
      <c r="I39" s="438"/>
      <c r="J39" s="70" t="str">
        <f>IF(AND('Mapa final'!$AB$29="Baja",'Mapa final'!$AD$29="Leve"),CONCATENATE("R4C",'Mapa final'!$R$29),"")</f>
        <v/>
      </c>
      <c r="K39" s="71" t="str">
        <f>IF(AND('Mapa final'!$AB$30="Baja",'Mapa final'!$AD$30="Leve"),CONCATENATE("R4C",'Mapa final'!$R$30),"")</f>
        <v/>
      </c>
      <c r="L39" s="71" t="str">
        <f>IF(AND('Mapa final'!$AB$32="Baja",'Mapa final'!$AD$32="Leve"),CONCATENATE("R4C",'Mapa final'!$R$32),"")</f>
        <v/>
      </c>
      <c r="M39" s="71" t="str">
        <f>IF(AND('Mapa final'!$AB$33="Baja",'Mapa final'!$AD$33="Leve"),CONCATENATE("R4C",'Mapa final'!$R$33),"")</f>
        <v/>
      </c>
      <c r="N39" s="71" t="str">
        <f>IF(AND('Mapa final'!$AB$34="Baja",'Mapa final'!$AD$34="Leve"),CONCATENATE("R4C",'Mapa final'!$R$34),"")</f>
        <v/>
      </c>
      <c r="O39" s="72" t="str">
        <f>IF(AND('Mapa final'!$AB$35="Baja",'Mapa final'!$AD$35="Leve"),CONCATENATE("R4C",'Mapa final'!$R$35),"")</f>
        <v/>
      </c>
      <c r="P39" s="61" t="str">
        <f>IF(AND('Mapa final'!$AB$29="Baja",'Mapa final'!$AD$29="Menor"),CONCATENATE("R4C",'Mapa final'!$R$29),"")</f>
        <v/>
      </c>
      <c r="Q39" s="62" t="str">
        <f>IF(AND('Mapa final'!$AB$30="Baja",'Mapa final'!$AD$30="Menor"),CONCATENATE("R4C",'Mapa final'!$R$30),"")</f>
        <v/>
      </c>
      <c r="R39" s="62" t="str">
        <f>IF(AND('Mapa final'!$AB$32="Baja",'Mapa final'!$AD$32="Menor"),CONCATENATE("R4C",'Mapa final'!$R$32),"")</f>
        <v/>
      </c>
      <c r="S39" s="62" t="str">
        <f>IF(AND('Mapa final'!$AB$33="Baja",'Mapa final'!$AD$33="Menor"),CONCATENATE("R4C",'Mapa final'!$R$33),"")</f>
        <v/>
      </c>
      <c r="T39" s="62" t="str">
        <f>IF(AND('Mapa final'!$AB$34="Baja",'Mapa final'!$AD$34="Menor"),CONCATENATE("R4C",'Mapa final'!$R$34),"")</f>
        <v/>
      </c>
      <c r="U39" s="63" t="str">
        <f>IF(AND('Mapa final'!$AB$35="Baja",'Mapa final'!$AD$35="Menor"),CONCATENATE("R4C",'Mapa final'!$R$35),"")</f>
        <v/>
      </c>
      <c r="V39" s="61" t="str">
        <f>IF(AND('Mapa final'!$AB$29="Baja",'Mapa final'!$AD$29="Moderado"),CONCATENATE("R4C",'Mapa final'!$R$29),"")</f>
        <v/>
      </c>
      <c r="W39" s="62" t="str">
        <f>IF(AND('Mapa final'!$AB$30="Baja",'Mapa final'!$AD$30="Moderado"),CONCATENATE("R4C",'Mapa final'!$R$30),"")</f>
        <v/>
      </c>
      <c r="X39" s="62" t="str">
        <f>IF(AND('Mapa final'!$AB$32="Baja",'Mapa final'!$AD$32="Moderado"),CONCATENATE("R4C",'Mapa final'!$R$32),"")</f>
        <v/>
      </c>
      <c r="Y39" s="62" t="str">
        <f>IF(AND('Mapa final'!$AB$33="Baja",'Mapa final'!$AD$33="Moderado"),CONCATENATE("R4C",'Mapa final'!$R$33),"")</f>
        <v/>
      </c>
      <c r="Z39" s="62" t="str">
        <f>IF(AND('Mapa final'!$AB$34="Baja",'Mapa final'!$AD$34="Moderado"),CONCATENATE("R4C",'Mapa final'!$R$34),"")</f>
        <v/>
      </c>
      <c r="AA39" s="63" t="str">
        <f>IF(AND('Mapa final'!$AB$35="Baja",'Mapa final'!$AD$35="Moderado"),CONCATENATE("R4C",'Mapa final'!$R$35),"")</f>
        <v/>
      </c>
      <c r="AB39" s="46" t="str">
        <f>IF(AND('Mapa final'!$AB$29="Baja",'Mapa final'!$AD$29="Mayor"),CONCATENATE("R4C",'Mapa final'!$R$29),"")</f>
        <v>R4C1</v>
      </c>
      <c r="AC39" s="47" t="str">
        <f>IF(AND('Mapa final'!$AB$30="Baja",'Mapa final'!$AD$30="Mayor"),CONCATENATE("R4C",'Mapa final'!$R$30),"")</f>
        <v/>
      </c>
      <c r="AD39" s="47" t="str">
        <f>IF(AND('Mapa final'!$AB$32="Baja",'Mapa final'!$AD$32="Mayor"),CONCATENATE("R4C",'Mapa final'!$R$32),"")</f>
        <v/>
      </c>
      <c r="AE39" s="47" t="str">
        <f>IF(AND('Mapa final'!$AB$33="Baja",'Mapa final'!$AD$33="Mayor"),CONCATENATE("R4C",'Mapa final'!$R$33),"")</f>
        <v/>
      </c>
      <c r="AF39" s="47" t="str">
        <f>IF(AND('Mapa final'!$AB$34="Baja",'Mapa final'!$AD$34="Mayor"),CONCATENATE("R4C",'Mapa final'!$R$34),"")</f>
        <v/>
      </c>
      <c r="AG39" s="48" t="str">
        <f>IF(AND('Mapa final'!$AB$35="Baja",'Mapa final'!$AD$35="Mayor"),CONCATENATE("R4C",'Mapa final'!$R$35),"")</f>
        <v/>
      </c>
      <c r="AH39" s="49" t="str">
        <f>IF(AND('Mapa final'!$AB$29="Baja",'Mapa final'!$AD$29="Catastrófico"),CONCATENATE("R4C",'Mapa final'!$R$29),"")</f>
        <v/>
      </c>
      <c r="AI39" s="50" t="str">
        <f>IF(AND('Mapa final'!$AB$30="Baja",'Mapa final'!$AD$30="Catastrófico"),CONCATENATE("R4C",'Mapa final'!$R$30),"")</f>
        <v/>
      </c>
      <c r="AJ39" s="50" t="str">
        <f>IF(AND('Mapa final'!$AB$32="Baja",'Mapa final'!$AD$32="Catastrófico"),CONCATENATE("R4C",'Mapa final'!$R$32),"")</f>
        <v/>
      </c>
      <c r="AK39" s="50" t="str">
        <f>IF(AND('Mapa final'!$AB$33="Baja",'Mapa final'!$AD$33="Catastrófico"),CONCATENATE("R4C",'Mapa final'!$R$33),"")</f>
        <v/>
      </c>
      <c r="AL39" s="50" t="str">
        <f>IF(AND('Mapa final'!$AB$34="Baja",'Mapa final'!$AD$34="Catastrófico"),CONCATENATE("R4C",'Mapa final'!$R$34),"")</f>
        <v/>
      </c>
      <c r="AM39" s="51" t="str">
        <f>IF(AND('Mapa final'!$AB$35="Baja",'Mapa final'!$AD$35="Catastrófico"),CONCATENATE("R4C",'Mapa final'!$R$35),"")</f>
        <v/>
      </c>
      <c r="AN39" s="77"/>
      <c r="AO39" s="459"/>
      <c r="AP39" s="460"/>
      <c r="AQ39" s="460"/>
      <c r="AR39" s="460"/>
      <c r="AS39" s="460"/>
      <c r="AT39" s="461"/>
      <c r="AU39" s="426"/>
      <c r="AV39" s="427"/>
      <c r="AW39" s="42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row>
    <row r="40" spans="1:80" ht="15" customHeight="1" x14ac:dyDescent="0.25">
      <c r="A40" s="77"/>
      <c r="B40" s="408"/>
      <c r="C40" s="408"/>
      <c r="D40" s="409"/>
      <c r="E40" s="439"/>
      <c r="F40" s="438"/>
      <c r="G40" s="438"/>
      <c r="H40" s="438"/>
      <c r="I40" s="438"/>
      <c r="J40" s="70" t="str">
        <f>IF(AND('Mapa final'!$AB$36="Baja",'Mapa final'!$AD$36="Leve"),CONCATENATE("R5C",'Mapa final'!$R$36),"")</f>
        <v/>
      </c>
      <c r="K40" s="71" t="str">
        <f>IF(AND('Mapa final'!$AB$37="Baja",'Mapa final'!$AD$37="Leve"),CONCATENATE("R5C",'Mapa final'!$R$37),"")</f>
        <v/>
      </c>
      <c r="L40" s="71" t="str">
        <f>IF(AND('Mapa final'!$AB$38="Baja",'Mapa final'!$AD$38="Leve"),CONCATENATE("R5C",'Mapa final'!$R$38),"")</f>
        <v/>
      </c>
      <c r="M40" s="71" t="str">
        <f>IF(AND('Mapa final'!$AB$39="Baja",'Mapa final'!$AD$39="Leve"),CONCATENATE("R5C",'Mapa final'!$R$39),"")</f>
        <v/>
      </c>
      <c r="N40" s="71" t="str">
        <f>IF(AND('Mapa final'!$AB$40="Baja",'Mapa final'!$AD$40="Leve"),CONCATENATE("R5C",'Mapa final'!$R$40),"")</f>
        <v/>
      </c>
      <c r="O40" s="72" t="str">
        <f>IF(AND('Mapa final'!$AB$41="Baja",'Mapa final'!$AD$41="Leve"),CONCATENATE("R5C",'Mapa final'!$R$41),"")</f>
        <v/>
      </c>
      <c r="P40" s="61" t="str">
        <f>IF(AND('Mapa final'!$AB$36="Baja",'Mapa final'!$AD$36="Menor"),CONCATENATE("R5C",'Mapa final'!$R$36),"")</f>
        <v/>
      </c>
      <c r="Q40" s="62" t="str">
        <f>IF(AND('Mapa final'!$AB$37="Baja",'Mapa final'!$AD$37="Menor"),CONCATENATE("R5C",'Mapa final'!$R$37),"")</f>
        <v/>
      </c>
      <c r="R40" s="62" t="str">
        <f>IF(AND('Mapa final'!$AB$38="Baja",'Mapa final'!$AD$38="Menor"),CONCATENATE("R5C",'Mapa final'!$R$38),"")</f>
        <v/>
      </c>
      <c r="S40" s="62" t="str">
        <f>IF(AND('Mapa final'!$AB$39="Baja",'Mapa final'!$AD$39="Menor"),CONCATENATE("R5C",'Mapa final'!$R$39),"")</f>
        <v/>
      </c>
      <c r="T40" s="62" t="str">
        <f>IF(AND('Mapa final'!$AB$40="Baja",'Mapa final'!$AD$40="Menor"),CONCATENATE("R5C",'Mapa final'!$R$40),"")</f>
        <v/>
      </c>
      <c r="U40" s="63" t="str">
        <f>IF(AND('Mapa final'!$AB$41="Baja",'Mapa final'!$AD$41="Menor"),CONCATENATE("R5C",'Mapa final'!$R$41),"")</f>
        <v/>
      </c>
      <c r="V40" s="61" t="str">
        <f>IF(AND('Mapa final'!$AB$36="Baja",'Mapa final'!$AD$36="Moderado"),CONCATENATE("R5C",'Mapa final'!$R$36),"")</f>
        <v/>
      </c>
      <c r="W40" s="62" t="str">
        <f>IF(AND('Mapa final'!$AB$37="Baja",'Mapa final'!$AD$37="Moderado"),CONCATENATE("R5C",'Mapa final'!$R$37),"")</f>
        <v/>
      </c>
      <c r="X40" s="62" t="str">
        <f>IF(AND('Mapa final'!$AB$38="Baja",'Mapa final'!$AD$38="Moderado"),CONCATENATE("R5C",'Mapa final'!$R$38),"")</f>
        <v/>
      </c>
      <c r="Y40" s="62" t="str">
        <f>IF(AND('Mapa final'!$AB$39="Baja",'Mapa final'!$AD$39="Moderado"),CONCATENATE("R5C",'Mapa final'!$R$39),"")</f>
        <v/>
      </c>
      <c r="Z40" s="62" t="str">
        <f>IF(AND('Mapa final'!$AB$40="Baja",'Mapa final'!$AD$40="Moderado"),CONCATENATE("R5C",'Mapa final'!$R$40),"")</f>
        <v/>
      </c>
      <c r="AA40" s="63" t="str">
        <f>IF(AND('Mapa final'!$AB$41="Baja",'Mapa final'!$AD$41="Moderado"),CONCATENATE("R5C",'Mapa final'!$R$41),"")</f>
        <v/>
      </c>
      <c r="AB40" s="46" t="str">
        <f>IF(AND('Mapa final'!$AB$36="Baja",'Mapa final'!$AD$36="Mayor"),CONCATENATE("R5C",'Mapa final'!$R$36),"")</f>
        <v>R5C1</v>
      </c>
      <c r="AC40" s="47" t="str">
        <f>IF(AND('Mapa final'!$AB$37="Baja",'Mapa final'!$AD$37="Mayor"),CONCATENATE("R5C",'Mapa final'!$R$37),"")</f>
        <v/>
      </c>
      <c r="AD40" s="47" t="str">
        <f>IF(AND('Mapa final'!$AB$38="Baja",'Mapa final'!$AD$38="Mayor"),CONCATENATE("R5C",'Mapa final'!$R$38),"")</f>
        <v/>
      </c>
      <c r="AE40" s="47" t="str">
        <f>IF(AND('Mapa final'!$AB$39="Baja",'Mapa final'!$AD$39="Mayor"),CONCATENATE("R5C",'Mapa final'!$R$39),"")</f>
        <v/>
      </c>
      <c r="AF40" s="47" t="str">
        <f>IF(AND('Mapa final'!$AB$40="Baja",'Mapa final'!$AD$40="Mayor"),CONCATENATE("R5C",'Mapa final'!$R$40),"")</f>
        <v/>
      </c>
      <c r="AG40" s="48" t="str">
        <f>IF(AND('Mapa final'!$AB$41="Baja",'Mapa final'!$AD$41="Mayor"),CONCATENATE("R5C",'Mapa final'!$R$41),"")</f>
        <v/>
      </c>
      <c r="AH40" s="49" t="str">
        <f>IF(AND('Mapa final'!$AB$36="Baja",'Mapa final'!$AD$36="Catastrófico"),CONCATENATE("R5C",'Mapa final'!$R$36),"")</f>
        <v/>
      </c>
      <c r="AI40" s="50" t="str">
        <f>IF(AND('Mapa final'!$AB$37="Baja",'Mapa final'!$AD$37="Catastrófico"),CONCATENATE("R5C",'Mapa final'!$R$37),"")</f>
        <v/>
      </c>
      <c r="AJ40" s="50" t="str">
        <f>IF(AND('Mapa final'!$AB$38="Baja",'Mapa final'!$AD$38="Catastrófico"),CONCATENATE("R5C",'Mapa final'!$R$38),"")</f>
        <v/>
      </c>
      <c r="AK40" s="50" t="str">
        <f>IF(AND('Mapa final'!$AB$39="Baja",'Mapa final'!$AD$39="Catastrófico"),CONCATENATE("R5C",'Mapa final'!$R$39),"")</f>
        <v/>
      </c>
      <c r="AL40" s="50" t="str">
        <f>IF(AND('Mapa final'!$AB$40="Baja",'Mapa final'!$AD$40="Catastrófico"),CONCATENATE("R5C",'Mapa final'!$R$40),"")</f>
        <v/>
      </c>
      <c r="AM40" s="51" t="str">
        <f>IF(AND('Mapa final'!$AB$41="Baja",'Mapa final'!$AD$41="Catastrófico"),CONCATENATE("R5C",'Mapa final'!$R$41),"")</f>
        <v/>
      </c>
      <c r="AN40" s="77"/>
      <c r="AO40" s="459"/>
      <c r="AP40" s="460"/>
      <c r="AQ40" s="460"/>
      <c r="AR40" s="460"/>
      <c r="AS40" s="460"/>
      <c r="AT40" s="461"/>
      <c r="AU40" s="426"/>
      <c r="AV40" s="427"/>
      <c r="AW40" s="42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row>
    <row r="41" spans="1:80" ht="15" customHeight="1" x14ac:dyDescent="0.25">
      <c r="A41" s="77"/>
      <c r="B41" s="408"/>
      <c r="C41" s="408"/>
      <c r="D41" s="409"/>
      <c r="E41" s="439"/>
      <c r="F41" s="438"/>
      <c r="G41" s="438"/>
      <c r="H41" s="438"/>
      <c r="I41" s="438"/>
      <c r="J41" s="70" t="str">
        <f>IF(AND('Mapa final'!$AB$48="Baja",'Mapa final'!$AD$48="Leve"),CONCATENATE("R6C",'Mapa final'!$R$48),"")</f>
        <v/>
      </c>
      <c r="K41" s="71" t="str">
        <f>IF(AND('Mapa final'!$AB$49="Baja",'Mapa final'!$AD$49="Leve"),CONCATENATE("R6C",'Mapa final'!$R$49),"")</f>
        <v/>
      </c>
      <c r="L41" s="71" t="str">
        <f>IF(AND('Mapa final'!$AB$50="Baja",'Mapa final'!$AD$50="Leve"),CONCATENATE("R6C",'Mapa final'!$R$50),"")</f>
        <v/>
      </c>
      <c r="M41" s="71" t="str">
        <f>IF(AND('Mapa final'!$AB$51="Baja",'Mapa final'!$AD$51="Leve"),CONCATENATE("R6C",'Mapa final'!$R$51),"")</f>
        <v/>
      </c>
      <c r="N41" s="71" t="str">
        <f>IF(AND('Mapa final'!$AB$52="Baja",'Mapa final'!$AD$52="Leve"),CONCATENATE("R6C",'Mapa final'!$R$52),"")</f>
        <v/>
      </c>
      <c r="O41" s="72" t="str">
        <f>IF(AND('Mapa final'!$AB$53="Baja",'Mapa final'!$AD$53="Leve"),CONCATENATE("R6C",'Mapa final'!$R$53),"")</f>
        <v/>
      </c>
      <c r="P41" s="61" t="str">
        <f>IF(AND('Mapa final'!$AB$48="Baja",'Mapa final'!$AD$48="Menor"),CONCATENATE("R6C",'Mapa final'!$R$48),"")</f>
        <v/>
      </c>
      <c r="Q41" s="62" t="str">
        <f>IF(AND('Mapa final'!$AB$49="Baja",'Mapa final'!$AD$49="Menor"),CONCATENATE("R6C",'Mapa final'!$R$49),"")</f>
        <v/>
      </c>
      <c r="R41" s="62" t="str">
        <f>IF(AND('Mapa final'!$AB$50="Baja",'Mapa final'!$AD$50="Menor"),CONCATENATE("R6C",'Mapa final'!$R$50),"")</f>
        <v/>
      </c>
      <c r="S41" s="62" t="str">
        <f>IF(AND('Mapa final'!$AB$51="Baja",'Mapa final'!$AD$51="Menor"),CONCATENATE("R6C",'Mapa final'!$R$51),"")</f>
        <v/>
      </c>
      <c r="T41" s="62" t="str">
        <f>IF(AND('Mapa final'!$AB$52="Baja",'Mapa final'!$AD$52="Menor"),CONCATENATE("R6C",'Mapa final'!$R$52),"")</f>
        <v/>
      </c>
      <c r="U41" s="63" t="str">
        <f>IF(AND('Mapa final'!$AB$53="Baja",'Mapa final'!$AD$53="Menor"),CONCATENATE("R6C",'Mapa final'!$R$53),"")</f>
        <v/>
      </c>
      <c r="V41" s="61" t="str">
        <f>IF(AND('Mapa final'!$AB$48="Baja",'Mapa final'!$AD$48="Moderado"),CONCATENATE("R6C",'Mapa final'!$R$48),"")</f>
        <v/>
      </c>
      <c r="W41" s="62" t="str">
        <f>IF(AND('Mapa final'!$AB$49="Baja",'Mapa final'!$AD$49="Moderado"),CONCATENATE("R6C",'Mapa final'!$R$49),"")</f>
        <v/>
      </c>
      <c r="X41" s="62" t="str">
        <f>IF(AND('Mapa final'!$AB$50="Baja",'Mapa final'!$AD$50="Moderado"),CONCATENATE("R6C",'Mapa final'!$R$50),"")</f>
        <v/>
      </c>
      <c r="Y41" s="62" t="str">
        <f>IF(AND('Mapa final'!$AB$51="Baja",'Mapa final'!$AD$51="Moderado"),CONCATENATE("R6C",'Mapa final'!$R$51),"")</f>
        <v/>
      </c>
      <c r="Z41" s="62" t="str">
        <f>IF(AND('Mapa final'!$AB$52="Baja",'Mapa final'!$AD$52="Moderado"),CONCATENATE("R6C",'Mapa final'!$R$52),"")</f>
        <v/>
      </c>
      <c r="AA41" s="63" t="str">
        <f>IF(AND('Mapa final'!$AB$53="Baja",'Mapa final'!$AD$53="Moderado"),CONCATENATE("R6C",'Mapa final'!$R$53),"")</f>
        <v/>
      </c>
      <c r="AB41" s="46" t="str">
        <f>IF(AND('Mapa final'!$AB$48="Baja",'Mapa final'!$AD$48="Mayor"),CONCATENATE("R6C",'Mapa final'!$R$48),"")</f>
        <v/>
      </c>
      <c r="AC41" s="47" t="str">
        <f>IF(AND('Mapa final'!$AB$49="Baja",'Mapa final'!$AD$49="Mayor"),CONCATENATE("R6C",'Mapa final'!$R$49),"")</f>
        <v/>
      </c>
      <c r="AD41" s="47" t="str">
        <f>IF(AND('Mapa final'!$AB$50="Baja",'Mapa final'!$AD$50="Mayor"),CONCATENATE("R6C",'Mapa final'!$R$50),"")</f>
        <v/>
      </c>
      <c r="AE41" s="47" t="str">
        <f>IF(AND('Mapa final'!$AB$51="Baja",'Mapa final'!$AD$51="Mayor"),CONCATENATE("R6C",'Mapa final'!$R$51),"")</f>
        <v/>
      </c>
      <c r="AF41" s="47" t="str">
        <f>IF(AND('Mapa final'!$AB$52="Baja",'Mapa final'!$AD$52="Mayor"),CONCATENATE("R6C",'Mapa final'!$R$52),"")</f>
        <v/>
      </c>
      <c r="AG41" s="48" t="str">
        <f>IF(AND('Mapa final'!$AB$53="Baja",'Mapa final'!$AD$53="Mayor"),CONCATENATE("R6C",'Mapa final'!$R$53),"")</f>
        <v/>
      </c>
      <c r="AH41" s="49" t="str">
        <f>IF(AND('Mapa final'!$AB$48="Baja",'Mapa final'!$AD$48="Catastrófico"),CONCATENATE("R6C",'Mapa final'!$R$48),"")</f>
        <v/>
      </c>
      <c r="AI41" s="50" t="str">
        <f>IF(AND('Mapa final'!$AB$49="Baja",'Mapa final'!$AD$49="Catastrófico"),CONCATENATE("R6C",'Mapa final'!$R$49),"")</f>
        <v/>
      </c>
      <c r="AJ41" s="50" t="str">
        <f>IF(AND('Mapa final'!$AB$50="Baja",'Mapa final'!$AD$50="Catastrófico"),CONCATENATE("R6C",'Mapa final'!$R$50),"")</f>
        <v/>
      </c>
      <c r="AK41" s="50" t="str">
        <f>IF(AND('Mapa final'!$AB$51="Baja",'Mapa final'!$AD$51="Catastrófico"),CONCATENATE("R6C",'Mapa final'!$R$51),"")</f>
        <v/>
      </c>
      <c r="AL41" s="50" t="str">
        <f>IF(AND('Mapa final'!$AB$52="Baja",'Mapa final'!$AD$52="Catastrófico"),CONCATENATE("R6C",'Mapa final'!$R$52),"")</f>
        <v/>
      </c>
      <c r="AM41" s="51" t="str">
        <f>IF(AND('Mapa final'!$AB$53="Baja",'Mapa final'!$AD$53="Catastrófico"),CONCATENATE("R6C",'Mapa final'!$R$53),"")</f>
        <v/>
      </c>
      <c r="AN41" s="77"/>
      <c r="AO41" s="459"/>
      <c r="AP41" s="460"/>
      <c r="AQ41" s="460"/>
      <c r="AR41" s="460"/>
      <c r="AS41" s="460"/>
      <c r="AT41" s="461"/>
      <c r="AU41" s="426"/>
      <c r="AV41" s="427"/>
      <c r="AW41" s="42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row>
    <row r="42" spans="1:80" ht="15" customHeight="1" x14ac:dyDescent="0.25">
      <c r="A42" s="77"/>
      <c r="B42" s="408"/>
      <c r="C42" s="408"/>
      <c r="D42" s="409"/>
      <c r="E42" s="439"/>
      <c r="F42" s="438"/>
      <c r="G42" s="438"/>
      <c r="H42" s="438"/>
      <c r="I42" s="438"/>
      <c r="J42" s="70" t="str">
        <f>IF(AND('Mapa final'!$AB$54="Baja",'Mapa final'!$AD$54="Leve"),CONCATENATE("R7C",'Mapa final'!$R$54),"")</f>
        <v/>
      </c>
      <c r="K42" s="71" t="str">
        <f>IF(AND('Mapa final'!$AB$55="Baja",'Mapa final'!$AD$55="Leve"),CONCATENATE("R7C",'Mapa final'!$R$55),"")</f>
        <v/>
      </c>
      <c r="L42" s="71" t="str">
        <f>IF(AND('Mapa final'!$AB$56="Baja",'Mapa final'!$AD$56="Leve"),CONCATENATE("R7C",'Mapa final'!$R$56),"")</f>
        <v/>
      </c>
      <c r="M42" s="71" t="str">
        <f>IF(AND('Mapa final'!$AB$57="Baja",'Mapa final'!$AD$57="Leve"),CONCATENATE("R7C",'Mapa final'!$R$57),"")</f>
        <v/>
      </c>
      <c r="N42" s="71" t="str">
        <f>IF(AND('Mapa final'!$AB$58="Baja",'Mapa final'!$AD$58="Leve"),CONCATENATE("R7C",'Mapa final'!$R$58),"")</f>
        <v/>
      </c>
      <c r="O42" s="72" t="str">
        <f>IF(AND('Mapa final'!$AB$59="Baja",'Mapa final'!$AD$59="Leve"),CONCATENATE("R7C",'Mapa final'!$R$59),"")</f>
        <v/>
      </c>
      <c r="P42" s="61" t="str">
        <f>IF(AND('Mapa final'!$AB$54="Baja",'Mapa final'!$AD$54="Menor"),CONCATENATE("R7C",'Mapa final'!$R$54),"")</f>
        <v/>
      </c>
      <c r="Q42" s="62" t="str">
        <f>IF(AND('Mapa final'!$AB$55="Baja",'Mapa final'!$AD$55="Menor"),CONCATENATE("R7C",'Mapa final'!$R$55),"")</f>
        <v/>
      </c>
      <c r="R42" s="62" t="str">
        <f>IF(AND('Mapa final'!$AB$56="Baja",'Mapa final'!$AD$56="Menor"),CONCATENATE("R7C",'Mapa final'!$R$56),"")</f>
        <v/>
      </c>
      <c r="S42" s="62" t="str">
        <f>IF(AND('Mapa final'!$AB$57="Baja",'Mapa final'!$AD$57="Menor"),CONCATENATE("R7C",'Mapa final'!$R$57),"")</f>
        <v/>
      </c>
      <c r="T42" s="62" t="str">
        <f>IF(AND('Mapa final'!$AB$58="Baja",'Mapa final'!$AD$58="Menor"),CONCATENATE("R7C",'Mapa final'!$R$58),"")</f>
        <v/>
      </c>
      <c r="U42" s="63" t="str">
        <f>IF(AND('Mapa final'!$AB$59="Baja",'Mapa final'!$AD$59="Menor"),CONCATENATE("R7C",'Mapa final'!$R$59),"")</f>
        <v/>
      </c>
      <c r="V42" s="61" t="str">
        <f>IF(AND('Mapa final'!$AB$54="Baja",'Mapa final'!$AD$54="Moderado"),CONCATENATE("R7C",'Mapa final'!$R$54),"")</f>
        <v/>
      </c>
      <c r="W42" s="62" t="str">
        <f>IF(AND('Mapa final'!$AB$55="Baja",'Mapa final'!$AD$55="Moderado"),CONCATENATE("R7C",'Mapa final'!$R$55),"")</f>
        <v/>
      </c>
      <c r="X42" s="62" t="str">
        <f>IF(AND('Mapa final'!$AB$56="Baja",'Mapa final'!$AD$56="Moderado"),CONCATENATE("R7C",'Mapa final'!$R$56),"")</f>
        <v/>
      </c>
      <c r="Y42" s="62" t="str">
        <f>IF(AND('Mapa final'!$AB$57="Baja",'Mapa final'!$AD$57="Moderado"),CONCATENATE("R7C",'Mapa final'!$R$57),"")</f>
        <v/>
      </c>
      <c r="Z42" s="62" t="str">
        <f>IF(AND('Mapa final'!$AB$58="Baja",'Mapa final'!$AD$58="Moderado"),CONCATENATE("R7C",'Mapa final'!$R$58),"")</f>
        <v/>
      </c>
      <c r="AA42" s="63" t="str">
        <f>IF(AND('Mapa final'!$AB$59="Baja",'Mapa final'!$AD$59="Moderado"),CONCATENATE("R7C",'Mapa final'!$R$59),"")</f>
        <v/>
      </c>
      <c r="AB42" s="46" t="str">
        <f>IF(AND('Mapa final'!$AB$54="Baja",'Mapa final'!$AD$54="Mayor"),CONCATENATE("R7C",'Mapa final'!$R$54),"")</f>
        <v/>
      </c>
      <c r="AC42" s="47" t="str">
        <f>IF(AND('Mapa final'!$AB$55="Baja",'Mapa final'!$AD$55="Mayor"),CONCATENATE("R7C",'Mapa final'!$R$55),"")</f>
        <v/>
      </c>
      <c r="AD42" s="47" t="str">
        <f>IF(AND('Mapa final'!$AB$56="Baja",'Mapa final'!$AD$56="Mayor"),CONCATENATE("R7C",'Mapa final'!$R$56),"")</f>
        <v/>
      </c>
      <c r="AE42" s="47" t="str">
        <f>IF(AND('Mapa final'!$AB$57="Baja",'Mapa final'!$AD$57="Mayor"),CONCATENATE("R7C",'Mapa final'!$R$57),"")</f>
        <v/>
      </c>
      <c r="AF42" s="47" t="str">
        <f>IF(AND('Mapa final'!$AB$58="Baja",'Mapa final'!$AD$58="Mayor"),CONCATENATE("R7C",'Mapa final'!$R$58),"")</f>
        <v/>
      </c>
      <c r="AG42" s="48" t="str">
        <f>IF(AND('Mapa final'!$AB$59="Baja",'Mapa final'!$AD$59="Mayor"),CONCATENATE("R7C",'Mapa final'!$R$59),"")</f>
        <v/>
      </c>
      <c r="AH42" s="49" t="str">
        <f>IF(AND('Mapa final'!$AB$54="Baja",'Mapa final'!$AD$54="Catastrófico"),CONCATENATE("R7C",'Mapa final'!$R$54),"")</f>
        <v/>
      </c>
      <c r="AI42" s="50" t="str">
        <f>IF(AND('Mapa final'!$AB$55="Baja",'Mapa final'!$AD$55="Catastrófico"),CONCATENATE("R7C",'Mapa final'!$R$55),"")</f>
        <v/>
      </c>
      <c r="AJ42" s="50" t="str">
        <f>IF(AND('Mapa final'!$AB$56="Baja",'Mapa final'!$AD$56="Catastrófico"),CONCATENATE("R7C",'Mapa final'!$R$56),"")</f>
        <v/>
      </c>
      <c r="AK42" s="50" t="str">
        <f>IF(AND('Mapa final'!$AB$57="Baja",'Mapa final'!$AD$57="Catastrófico"),CONCATENATE("R7C",'Mapa final'!$R$57),"")</f>
        <v/>
      </c>
      <c r="AL42" s="50" t="str">
        <f>IF(AND('Mapa final'!$AB$58="Baja",'Mapa final'!$AD$58="Catastrófico"),CONCATENATE("R7C",'Mapa final'!$R$58),"")</f>
        <v/>
      </c>
      <c r="AM42" s="51" t="str">
        <f>IF(AND('Mapa final'!$AB$59="Baja",'Mapa final'!$AD$59="Catastrófico"),CONCATENATE("R7C",'Mapa final'!$R$59),"")</f>
        <v/>
      </c>
      <c r="AN42" s="77"/>
      <c r="AO42" s="459"/>
      <c r="AP42" s="460"/>
      <c r="AQ42" s="460"/>
      <c r="AR42" s="460"/>
      <c r="AS42" s="460"/>
      <c r="AT42" s="461"/>
      <c r="AU42" s="426"/>
      <c r="AV42" s="427"/>
      <c r="AW42" s="42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row>
    <row r="43" spans="1:80" ht="15" customHeight="1" x14ac:dyDescent="0.25">
      <c r="A43" s="77"/>
      <c r="B43" s="408"/>
      <c r="C43" s="408"/>
      <c r="D43" s="409"/>
      <c r="E43" s="439"/>
      <c r="F43" s="438"/>
      <c r="G43" s="438"/>
      <c r="H43" s="438"/>
      <c r="I43" s="438"/>
      <c r="J43" s="70" t="str">
        <f>IF(AND('Mapa final'!$AB$60="Baja",'Mapa final'!$AD$60="Leve"),CONCATENATE("R8C",'Mapa final'!$R$60),"")</f>
        <v/>
      </c>
      <c r="K43" s="71" t="str">
        <f>IF(AND('Mapa final'!$AB$61="Baja",'Mapa final'!$AD$61="Leve"),CONCATENATE("R8C",'Mapa final'!$R$61),"")</f>
        <v/>
      </c>
      <c r="L43" s="71" t="str">
        <f>IF(AND('Mapa final'!$AB$62="Baja",'Mapa final'!$AD$62="Leve"),CONCATENATE("R8C",'Mapa final'!$R$62),"")</f>
        <v/>
      </c>
      <c r="M43" s="71" t="str">
        <f>IF(AND('Mapa final'!$AB$63="Baja",'Mapa final'!$AD$63="Leve"),CONCATENATE("R8C",'Mapa final'!$R$63),"")</f>
        <v/>
      </c>
      <c r="N43" s="71" t="str">
        <f>IF(AND('Mapa final'!$AB$64="Baja",'Mapa final'!$AD$64="Leve"),CONCATENATE("R8C",'Mapa final'!$R$64),"")</f>
        <v/>
      </c>
      <c r="O43" s="72" t="str">
        <f>IF(AND('Mapa final'!$AB$65="Baja",'Mapa final'!$AD$65="Leve"),CONCATENATE("R8C",'Mapa final'!$R$65),"")</f>
        <v/>
      </c>
      <c r="P43" s="61" t="str">
        <f>IF(AND('Mapa final'!$AB$60="Baja",'Mapa final'!$AD$60="Menor"),CONCATENATE("R8C",'Mapa final'!$R$60),"")</f>
        <v/>
      </c>
      <c r="Q43" s="62" t="str">
        <f>IF(AND('Mapa final'!$AB$61="Baja",'Mapa final'!$AD$61="Menor"),CONCATENATE("R8C",'Mapa final'!$R$61),"")</f>
        <v/>
      </c>
      <c r="R43" s="62" t="str">
        <f>IF(AND('Mapa final'!$AB$62="Baja",'Mapa final'!$AD$62="Menor"),CONCATENATE("R8C",'Mapa final'!$R$62),"")</f>
        <v/>
      </c>
      <c r="S43" s="62" t="str">
        <f>IF(AND('Mapa final'!$AB$63="Baja",'Mapa final'!$AD$63="Menor"),CONCATENATE("R8C",'Mapa final'!$R$63),"")</f>
        <v/>
      </c>
      <c r="T43" s="62" t="str">
        <f>IF(AND('Mapa final'!$AB$64="Baja",'Mapa final'!$AD$64="Menor"),CONCATENATE("R8C",'Mapa final'!$R$64),"")</f>
        <v/>
      </c>
      <c r="U43" s="63" t="str">
        <f>IF(AND('Mapa final'!$AB$65="Baja",'Mapa final'!$AD$65="Menor"),CONCATENATE("R8C",'Mapa final'!$R$65),"")</f>
        <v/>
      </c>
      <c r="V43" s="61" t="str">
        <f>IF(AND('Mapa final'!$AB$60="Baja",'Mapa final'!$AD$60="Moderado"),CONCATENATE("R8C",'Mapa final'!$R$60),"")</f>
        <v/>
      </c>
      <c r="W43" s="62" t="str">
        <f>IF(AND('Mapa final'!$AB$61="Baja",'Mapa final'!$AD$61="Moderado"),CONCATENATE("R8C",'Mapa final'!$R$61),"")</f>
        <v/>
      </c>
      <c r="X43" s="62" t="str">
        <f>IF(AND('Mapa final'!$AB$62="Baja",'Mapa final'!$AD$62="Moderado"),CONCATENATE("R8C",'Mapa final'!$R$62),"")</f>
        <v/>
      </c>
      <c r="Y43" s="62" t="str">
        <f>IF(AND('Mapa final'!$AB$63="Baja",'Mapa final'!$AD$63="Moderado"),CONCATENATE("R8C",'Mapa final'!$R$63),"")</f>
        <v/>
      </c>
      <c r="Z43" s="62" t="str">
        <f>IF(AND('Mapa final'!$AB$64="Baja",'Mapa final'!$AD$64="Moderado"),CONCATENATE("R8C",'Mapa final'!$R$64),"")</f>
        <v/>
      </c>
      <c r="AA43" s="63" t="str">
        <f>IF(AND('Mapa final'!$AB$65="Baja",'Mapa final'!$AD$65="Moderado"),CONCATENATE("R8C",'Mapa final'!$R$65),"")</f>
        <v/>
      </c>
      <c r="AB43" s="46" t="str">
        <f>IF(AND('Mapa final'!$AB$60="Baja",'Mapa final'!$AD$60="Mayor"),CONCATENATE("R8C",'Mapa final'!$R$60),"")</f>
        <v/>
      </c>
      <c r="AC43" s="47" t="str">
        <f>IF(AND('Mapa final'!$AB$61="Baja",'Mapa final'!$AD$61="Mayor"),CONCATENATE("R8C",'Mapa final'!$R$61),"")</f>
        <v/>
      </c>
      <c r="AD43" s="47" t="str">
        <f>IF(AND('Mapa final'!$AB$62="Baja",'Mapa final'!$AD$62="Mayor"),CONCATENATE("R8C",'Mapa final'!$R$62),"")</f>
        <v/>
      </c>
      <c r="AE43" s="47" t="str">
        <f>IF(AND('Mapa final'!$AB$63="Baja",'Mapa final'!$AD$63="Mayor"),CONCATENATE("R8C",'Mapa final'!$R$63),"")</f>
        <v/>
      </c>
      <c r="AF43" s="47" t="str">
        <f>IF(AND('Mapa final'!$AB$64="Baja",'Mapa final'!$AD$64="Mayor"),CONCATENATE("R8C",'Mapa final'!$R$64),"")</f>
        <v/>
      </c>
      <c r="AG43" s="48" t="str">
        <f>IF(AND('Mapa final'!$AB$65="Baja",'Mapa final'!$AD$65="Mayor"),CONCATENATE("R8C",'Mapa final'!$R$65),"")</f>
        <v/>
      </c>
      <c r="AH43" s="49" t="str">
        <f>IF(AND('Mapa final'!$AB$60="Baja",'Mapa final'!$AD$60="Catastrófico"),CONCATENATE("R8C",'Mapa final'!$R$60),"")</f>
        <v/>
      </c>
      <c r="AI43" s="50" t="str">
        <f>IF(AND('Mapa final'!$AB$61="Baja",'Mapa final'!$AD$61="Catastrófico"),CONCATENATE("R8C",'Mapa final'!$R$61),"")</f>
        <v/>
      </c>
      <c r="AJ43" s="50" t="str">
        <f>IF(AND('Mapa final'!$AB$62="Baja",'Mapa final'!$AD$62="Catastrófico"),CONCATENATE("R8C",'Mapa final'!$R$62),"")</f>
        <v/>
      </c>
      <c r="AK43" s="50" t="str">
        <f>IF(AND('Mapa final'!$AB$63="Baja",'Mapa final'!$AD$63="Catastrófico"),CONCATENATE("R8C",'Mapa final'!$R$63),"")</f>
        <v/>
      </c>
      <c r="AL43" s="50" t="str">
        <f>IF(AND('Mapa final'!$AB$64="Baja",'Mapa final'!$AD$64="Catastrófico"),CONCATENATE("R8C",'Mapa final'!$R$64),"")</f>
        <v/>
      </c>
      <c r="AM43" s="51" t="str">
        <f>IF(AND('Mapa final'!$AB$65="Baja",'Mapa final'!$AD$65="Catastrófico"),CONCATENATE("R8C",'Mapa final'!$R$65),"")</f>
        <v/>
      </c>
      <c r="AN43" s="77"/>
      <c r="AO43" s="459"/>
      <c r="AP43" s="460"/>
      <c r="AQ43" s="460"/>
      <c r="AR43" s="460"/>
      <c r="AS43" s="460"/>
      <c r="AT43" s="461"/>
      <c r="AU43" s="426"/>
      <c r="AV43" s="427"/>
      <c r="AW43" s="42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row>
    <row r="44" spans="1:80" ht="15" customHeight="1" x14ac:dyDescent="0.25">
      <c r="A44" s="77"/>
      <c r="B44" s="408"/>
      <c r="C44" s="408"/>
      <c r="D44" s="409"/>
      <c r="E44" s="439"/>
      <c r="F44" s="438"/>
      <c r="G44" s="438"/>
      <c r="H44" s="438"/>
      <c r="I44" s="438"/>
      <c r="J44" s="70" t="str">
        <f>IF(AND('Mapa final'!$AB$66="Baja",'Mapa final'!$AD$66="Leve"),CONCATENATE("R9C",'Mapa final'!$R$66),"")</f>
        <v/>
      </c>
      <c r="K44" s="71" t="str">
        <f>IF(AND('Mapa final'!$AB$67="Baja",'Mapa final'!$AD$67="Leve"),CONCATENATE("R9C",'Mapa final'!$R$67),"")</f>
        <v/>
      </c>
      <c r="L44" s="71" t="str">
        <f>IF(AND('Mapa final'!$AB$68="Baja",'Mapa final'!$AD$68="Leve"),CONCATENATE("R9C",'Mapa final'!$R$68),"")</f>
        <v/>
      </c>
      <c r="M44" s="71" t="str">
        <f>IF(AND('Mapa final'!$AB$69="Baja",'Mapa final'!$AD$69="Leve"),CONCATENATE("R9C",'Mapa final'!$R$69),"")</f>
        <v/>
      </c>
      <c r="N44" s="71" t="str">
        <f>IF(AND('Mapa final'!$AB$70="Baja",'Mapa final'!$AD$70="Leve"),CONCATENATE("R9C",'Mapa final'!$R$70),"")</f>
        <v/>
      </c>
      <c r="O44" s="72" t="str">
        <f>IF(AND('Mapa final'!$AB$71="Baja",'Mapa final'!$AD$71="Leve"),CONCATENATE("R9C",'Mapa final'!$R$71),"")</f>
        <v/>
      </c>
      <c r="P44" s="61" t="str">
        <f>IF(AND('Mapa final'!$AB$66="Baja",'Mapa final'!$AD$66="Menor"),CONCATENATE("R9C",'Mapa final'!$R$66),"")</f>
        <v/>
      </c>
      <c r="Q44" s="62" t="str">
        <f>IF(AND('Mapa final'!$AB$67="Baja",'Mapa final'!$AD$67="Menor"),CONCATENATE("R9C",'Mapa final'!$R$67),"")</f>
        <v/>
      </c>
      <c r="R44" s="62" t="str">
        <f>IF(AND('Mapa final'!$AB$68="Baja",'Mapa final'!$AD$68="Menor"),CONCATENATE("R9C",'Mapa final'!$R$68),"")</f>
        <v/>
      </c>
      <c r="S44" s="62" t="str">
        <f>IF(AND('Mapa final'!$AB$69="Baja",'Mapa final'!$AD$69="Menor"),CONCATENATE("R9C",'Mapa final'!$R$69),"")</f>
        <v/>
      </c>
      <c r="T44" s="62" t="str">
        <f>IF(AND('Mapa final'!$AB$70="Baja",'Mapa final'!$AD$70="Menor"),CONCATENATE("R9C",'Mapa final'!$R$70),"")</f>
        <v/>
      </c>
      <c r="U44" s="63" t="str">
        <f>IF(AND('Mapa final'!$AB$71="Baja",'Mapa final'!$AD$71="Menor"),CONCATENATE("R9C",'Mapa final'!$R$71),"")</f>
        <v/>
      </c>
      <c r="V44" s="61" t="str">
        <f>IF(AND('Mapa final'!$AB$66="Baja",'Mapa final'!$AD$66="Moderado"),CONCATENATE("R9C",'Mapa final'!$R$66),"")</f>
        <v/>
      </c>
      <c r="W44" s="62" t="str">
        <f>IF(AND('Mapa final'!$AB$67="Baja",'Mapa final'!$AD$67="Moderado"),CONCATENATE("R9C",'Mapa final'!$R$67),"")</f>
        <v/>
      </c>
      <c r="X44" s="62" t="str">
        <f>IF(AND('Mapa final'!$AB$68="Baja",'Mapa final'!$AD$68="Moderado"),CONCATENATE("R9C",'Mapa final'!$R$68),"")</f>
        <v/>
      </c>
      <c r="Y44" s="62" t="str">
        <f>IF(AND('Mapa final'!$AB$69="Baja",'Mapa final'!$AD$69="Moderado"),CONCATENATE("R9C",'Mapa final'!$R$69),"")</f>
        <v/>
      </c>
      <c r="Z44" s="62" t="str">
        <f>IF(AND('Mapa final'!$AB$70="Baja",'Mapa final'!$AD$70="Moderado"),CONCATENATE("R9C",'Mapa final'!$R$70),"")</f>
        <v/>
      </c>
      <c r="AA44" s="63" t="str">
        <f>IF(AND('Mapa final'!$AB$71="Baja",'Mapa final'!$AD$71="Moderado"),CONCATENATE("R9C",'Mapa final'!$R$71),"")</f>
        <v/>
      </c>
      <c r="AB44" s="46" t="str">
        <f>IF(AND('Mapa final'!$AB$66="Baja",'Mapa final'!$AD$66="Mayor"),CONCATENATE("R9C",'Mapa final'!$R$66),"")</f>
        <v/>
      </c>
      <c r="AC44" s="47" t="str">
        <f>IF(AND('Mapa final'!$AB$67="Baja",'Mapa final'!$AD$67="Mayor"),CONCATENATE("R9C",'Mapa final'!$R$67),"")</f>
        <v/>
      </c>
      <c r="AD44" s="47" t="str">
        <f>IF(AND('Mapa final'!$AB$68="Baja",'Mapa final'!$AD$68="Mayor"),CONCATENATE("R9C",'Mapa final'!$R$68),"")</f>
        <v/>
      </c>
      <c r="AE44" s="47" t="str">
        <f>IF(AND('Mapa final'!$AB$69="Baja",'Mapa final'!$AD$69="Mayor"),CONCATENATE("R9C",'Mapa final'!$R$69),"")</f>
        <v/>
      </c>
      <c r="AF44" s="47" t="str">
        <f>IF(AND('Mapa final'!$AB$70="Baja",'Mapa final'!$AD$70="Mayor"),CONCATENATE("R9C",'Mapa final'!$R$70),"")</f>
        <v/>
      </c>
      <c r="AG44" s="48" t="str">
        <f>IF(AND('Mapa final'!$AB$71="Baja",'Mapa final'!$AD$71="Mayor"),CONCATENATE("R9C",'Mapa final'!$R$71),"")</f>
        <v/>
      </c>
      <c r="AH44" s="49" t="str">
        <f>IF(AND('Mapa final'!$AB$66="Baja",'Mapa final'!$AD$66="Catastrófico"),CONCATENATE("R9C",'Mapa final'!$R$66),"")</f>
        <v/>
      </c>
      <c r="AI44" s="50" t="str">
        <f>IF(AND('Mapa final'!$AB$67="Baja",'Mapa final'!$AD$67="Catastrófico"),CONCATENATE("R9C",'Mapa final'!$R$67),"")</f>
        <v/>
      </c>
      <c r="AJ44" s="50" t="str">
        <f>IF(AND('Mapa final'!$AB$68="Baja",'Mapa final'!$AD$68="Catastrófico"),CONCATENATE("R9C",'Mapa final'!$R$68),"")</f>
        <v/>
      </c>
      <c r="AK44" s="50" t="str">
        <f>IF(AND('Mapa final'!$AB$69="Baja",'Mapa final'!$AD$69="Catastrófico"),CONCATENATE("R9C",'Mapa final'!$R$69),"")</f>
        <v/>
      </c>
      <c r="AL44" s="50" t="str">
        <f>IF(AND('Mapa final'!$AB$70="Baja",'Mapa final'!$AD$70="Catastrófico"),CONCATENATE("R9C",'Mapa final'!$R$70),"")</f>
        <v/>
      </c>
      <c r="AM44" s="51" t="str">
        <f>IF(AND('Mapa final'!$AB$71="Baja",'Mapa final'!$AD$71="Catastrófico"),CONCATENATE("R9C",'Mapa final'!$R$71),"")</f>
        <v/>
      </c>
      <c r="AN44" s="77"/>
      <c r="AO44" s="459"/>
      <c r="AP44" s="460"/>
      <c r="AQ44" s="460"/>
      <c r="AR44" s="460"/>
      <c r="AS44" s="460"/>
      <c r="AT44" s="461"/>
      <c r="AU44" s="426"/>
      <c r="AV44" s="427"/>
      <c r="AW44" s="42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row>
    <row r="45" spans="1:80" ht="15.75" customHeight="1" thickBot="1" x14ac:dyDescent="0.3">
      <c r="A45" s="77"/>
      <c r="B45" s="408"/>
      <c r="C45" s="408"/>
      <c r="D45" s="409"/>
      <c r="E45" s="440"/>
      <c r="F45" s="441"/>
      <c r="G45" s="441"/>
      <c r="H45" s="441"/>
      <c r="I45" s="441"/>
      <c r="J45" s="73" t="str">
        <f>IF(AND('Mapa final'!$AB$72="Baja",'Mapa final'!$AD$72="Leve"),CONCATENATE("R10C",'Mapa final'!$R$72),"")</f>
        <v/>
      </c>
      <c r="K45" s="74" t="str">
        <f>IF(AND('Mapa final'!$AB$73="Baja",'Mapa final'!$AD$73="Leve"),CONCATENATE("R10C",'Mapa final'!$R$73),"")</f>
        <v/>
      </c>
      <c r="L45" s="74" t="str">
        <f>IF(AND('Mapa final'!$AB$74="Baja",'Mapa final'!$AD$74="Leve"),CONCATENATE("R10C",'Mapa final'!$R$74),"")</f>
        <v/>
      </c>
      <c r="M45" s="74" t="str">
        <f>IF(AND('Mapa final'!$AB$75="Baja",'Mapa final'!$AD$75="Leve"),CONCATENATE("R10C",'Mapa final'!$R$75),"")</f>
        <v/>
      </c>
      <c r="N45" s="74" t="str">
        <f>IF(AND('Mapa final'!$AB$76="Baja",'Mapa final'!$AD$76="Leve"),CONCATENATE("R10C",'Mapa final'!$R$76),"")</f>
        <v/>
      </c>
      <c r="O45" s="75" t="str">
        <f>IF(AND('Mapa final'!$AB$77="Baja",'Mapa final'!$AD$77="Leve"),CONCATENATE("R10C",'Mapa final'!$R$77),"")</f>
        <v/>
      </c>
      <c r="P45" s="61" t="str">
        <f>IF(AND('Mapa final'!$AB$72="Baja",'Mapa final'!$AD$72="Menor"),CONCATENATE("R10C",'Mapa final'!$R$72),"")</f>
        <v/>
      </c>
      <c r="Q45" s="62" t="str">
        <f>IF(AND('Mapa final'!$AB$73="Baja",'Mapa final'!$AD$73="Menor"),CONCATENATE("R10C",'Mapa final'!$R$73),"")</f>
        <v/>
      </c>
      <c r="R45" s="62" t="str">
        <f>IF(AND('Mapa final'!$AB$74="Baja",'Mapa final'!$AD$74="Menor"),CONCATENATE("R10C",'Mapa final'!$R$74),"")</f>
        <v/>
      </c>
      <c r="S45" s="62" t="str">
        <f>IF(AND('Mapa final'!$AB$75="Baja",'Mapa final'!$AD$75="Menor"),CONCATENATE("R10C",'Mapa final'!$R$75),"")</f>
        <v/>
      </c>
      <c r="T45" s="62" t="str">
        <f>IF(AND('Mapa final'!$AB$76="Baja",'Mapa final'!$AD$76="Menor"),CONCATENATE("R10C",'Mapa final'!$R$76),"")</f>
        <v/>
      </c>
      <c r="U45" s="63" t="str">
        <f>IF(AND('Mapa final'!$AB$77="Baja",'Mapa final'!$AD$77="Menor"),CONCATENATE("R10C",'Mapa final'!$R$77),"")</f>
        <v/>
      </c>
      <c r="V45" s="64" t="str">
        <f>IF(AND('Mapa final'!$AB$72="Baja",'Mapa final'!$AD$72="Moderado"),CONCATENATE("R10C",'Mapa final'!$R$72),"")</f>
        <v/>
      </c>
      <c r="W45" s="65" t="str">
        <f>IF(AND('Mapa final'!$AB$73="Baja",'Mapa final'!$AD$73="Moderado"),CONCATENATE("R10C",'Mapa final'!$R$73),"")</f>
        <v/>
      </c>
      <c r="X45" s="65" t="str">
        <f>IF(AND('Mapa final'!$AB$74="Baja",'Mapa final'!$AD$74="Moderado"),CONCATENATE("R10C",'Mapa final'!$R$74),"")</f>
        <v/>
      </c>
      <c r="Y45" s="65" t="str">
        <f>IF(AND('Mapa final'!$AB$75="Baja",'Mapa final'!$AD$75="Moderado"),CONCATENATE("R10C",'Mapa final'!$R$75),"")</f>
        <v/>
      </c>
      <c r="Z45" s="65" t="str">
        <f>IF(AND('Mapa final'!$AB$76="Baja",'Mapa final'!$AD$76="Moderado"),CONCATENATE("R10C",'Mapa final'!$R$76),"")</f>
        <v/>
      </c>
      <c r="AA45" s="66" t="str">
        <f>IF(AND('Mapa final'!$AB$77="Baja",'Mapa final'!$AD$77="Moderado"),CONCATENATE("R10C",'Mapa final'!$R$77),"")</f>
        <v/>
      </c>
      <c r="AB45" s="52" t="str">
        <f>IF(AND('Mapa final'!$AB$72="Baja",'Mapa final'!$AD$72="Mayor"),CONCATENATE("R10C",'Mapa final'!$R$72),"")</f>
        <v/>
      </c>
      <c r="AC45" s="53" t="str">
        <f>IF(AND('Mapa final'!$AB$73="Baja",'Mapa final'!$AD$73="Mayor"),CONCATENATE("R10C",'Mapa final'!$R$73),"")</f>
        <v/>
      </c>
      <c r="AD45" s="53" t="str">
        <f>IF(AND('Mapa final'!$AB$74="Baja",'Mapa final'!$AD$74="Mayor"),CONCATENATE("R10C",'Mapa final'!$R$74),"")</f>
        <v/>
      </c>
      <c r="AE45" s="53" t="str">
        <f>IF(AND('Mapa final'!$AB$75="Baja",'Mapa final'!$AD$75="Mayor"),CONCATENATE("R10C",'Mapa final'!$R$75),"")</f>
        <v/>
      </c>
      <c r="AF45" s="53" t="str">
        <f>IF(AND('Mapa final'!$AB$76="Baja",'Mapa final'!$AD$76="Mayor"),CONCATENATE("R10C",'Mapa final'!$R$76),"")</f>
        <v/>
      </c>
      <c r="AG45" s="54" t="str">
        <f>IF(AND('Mapa final'!$AB$77="Baja",'Mapa final'!$AD$77="Mayor"),CONCATENATE("R10C",'Mapa final'!$R$77),"")</f>
        <v/>
      </c>
      <c r="AH45" s="55" t="str">
        <f>IF(AND('Mapa final'!$AB$72="Baja",'Mapa final'!$AD$72="Catastrófico"),CONCATENATE("R10C",'Mapa final'!$R$72),"")</f>
        <v/>
      </c>
      <c r="AI45" s="56" t="str">
        <f>IF(AND('Mapa final'!$AB$73="Baja",'Mapa final'!$AD$73="Catastrófico"),CONCATENATE("R10C",'Mapa final'!$R$73),"")</f>
        <v/>
      </c>
      <c r="AJ45" s="56" t="str">
        <f>IF(AND('Mapa final'!$AB$74="Baja",'Mapa final'!$AD$74="Catastrófico"),CONCATENATE("R10C",'Mapa final'!$R$74),"")</f>
        <v/>
      </c>
      <c r="AK45" s="56" t="str">
        <f>IF(AND('Mapa final'!$AB$75="Baja",'Mapa final'!$AD$75="Catastrófico"),CONCATENATE("R10C",'Mapa final'!$R$75),"")</f>
        <v/>
      </c>
      <c r="AL45" s="56" t="str">
        <f>IF(AND('Mapa final'!$AB$76="Baja",'Mapa final'!$AD$76="Catastrófico"),CONCATENATE("R10C",'Mapa final'!$R$76),"")</f>
        <v/>
      </c>
      <c r="AM45" s="57" t="str">
        <f>IF(AND('Mapa final'!$AB$77="Baja",'Mapa final'!$AD$77="Catastrófico"),CONCATENATE("R10C",'Mapa final'!$R$77),"")</f>
        <v/>
      </c>
      <c r="AN45" s="77"/>
      <c r="AO45" s="462"/>
      <c r="AP45" s="463"/>
      <c r="AQ45" s="463"/>
      <c r="AR45" s="463"/>
      <c r="AS45" s="463"/>
      <c r="AT45" s="464"/>
      <c r="AU45" s="426"/>
      <c r="AV45" s="427"/>
      <c r="AW45" s="427"/>
    </row>
    <row r="46" spans="1:80" ht="46.5" customHeight="1" x14ac:dyDescent="0.35">
      <c r="A46" s="77"/>
      <c r="B46" s="408"/>
      <c r="C46" s="408"/>
      <c r="D46" s="409"/>
      <c r="E46" s="435" t="s">
        <v>109</v>
      </c>
      <c r="F46" s="436"/>
      <c r="G46" s="436"/>
      <c r="H46" s="436"/>
      <c r="I46" s="453"/>
      <c r="J46" s="67" t="str">
        <f>IF(AND('Mapa final'!$AB$7="Muy Baja",'Mapa final'!$AD$7="Leve"),CONCATENATE("R1C",'Mapa final'!$R$7),"")</f>
        <v/>
      </c>
      <c r="K46" s="68" t="str">
        <f>IF(AND('Mapa final'!$AB$8="Muy Baja",'Mapa final'!$AD$8="Leve"),CONCATENATE("R1C",'Mapa final'!$R$8),"")</f>
        <v/>
      </c>
      <c r="L46" s="68" t="str">
        <f>IF(AND('Mapa final'!$AB$11="Muy Baja",'Mapa final'!$AD$11="Leve"),CONCATENATE("R1C",'Mapa final'!$R$11),"")</f>
        <v/>
      </c>
      <c r="M46" s="68" t="str">
        <f>IF(AND('Mapa final'!$AB$12="Muy Baja",'Mapa final'!$AD$12="Leve"),CONCATENATE("R1C",'Mapa final'!$R$12),"")</f>
        <v/>
      </c>
      <c r="N46" s="68" t="str">
        <f>IF(AND('Mapa final'!$AB$13="Muy Baja",'Mapa final'!$AD$13="Leve"),CONCATENATE("R1C",'Mapa final'!$R$13),"")</f>
        <v/>
      </c>
      <c r="O46" s="69" t="str">
        <f>IF(AND('Mapa final'!$AB$14="Muy Baja",'Mapa final'!$AD$14="Leve"),CONCATENATE("R1C",'Mapa final'!$R$14),"")</f>
        <v/>
      </c>
      <c r="P46" s="67" t="str">
        <f>IF(AND('Mapa final'!$AB$7="Muy Baja",'Mapa final'!$AD$7="Menor"),CONCATENATE("R1C",'Mapa final'!$R$7),"")</f>
        <v/>
      </c>
      <c r="Q46" s="68" t="str">
        <f>IF(AND('Mapa final'!$AB$8="Muy Baja",'Mapa final'!$AD$8="Menor"),CONCATENATE("R1C",'Mapa final'!$R$8),"")</f>
        <v/>
      </c>
      <c r="R46" s="68" t="str">
        <f>IF(AND('Mapa final'!$AB$11="Muy Baja",'Mapa final'!$AD$11="Menor"),CONCATENATE("R1C",'Mapa final'!$R$11),"")</f>
        <v/>
      </c>
      <c r="S46" s="68" t="str">
        <f>IF(AND('Mapa final'!$AB$12="Muy Baja",'Mapa final'!$AD$12="Menor"),CONCATENATE("R1C",'Mapa final'!$R$12),"")</f>
        <v/>
      </c>
      <c r="T46" s="68" t="str">
        <f>IF(AND('Mapa final'!$AB$13="Muy Baja",'Mapa final'!$AD$13="Menor"),CONCATENATE("R1C",'Mapa final'!$R$13),"")</f>
        <v/>
      </c>
      <c r="U46" s="69" t="str">
        <f>IF(AND('Mapa final'!$AB$14="Muy Baja",'Mapa final'!$AD$14="Menor"),CONCATENATE("R1C",'Mapa final'!$R$14),"")</f>
        <v/>
      </c>
      <c r="V46" s="58" t="str">
        <f>IF(AND('Mapa final'!$AB$7="Muy Baja",'Mapa final'!$AD$7="Moderado"),CONCATENATE("R1C",'Mapa final'!$R$7),"")</f>
        <v/>
      </c>
      <c r="W46" s="76" t="str">
        <f>IF(AND('Mapa final'!$AB$8="Muy Baja",'Mapa final'!$AD$8="Moderado"),CONCATENATE("R1C",'Mapa final'!$R$8),"")</f>
        <v/>
      </c>
      <c r="X46" s="59" t="str">
        <f>IF(AND('Mapa final'!$AB$11="Muy Baja",'Mapa final'!$AD$11="Moderado"),CONCATENATE("R1C",'Mapa final'!$R$11),"")</f>
        <v/>
      </c>
      <c r="Y46" s="59" t="str">
        <f>IF(AND('Mapa final'!$AB$12="Muy Baja",'Mapa final'!$AD$12="Moderado"),CONCATENATE("R1C",'Mapa final'!$R$12),"")</f>
        <v/>
      </c>
      <c r="Z46" s="59" t="str">
        <f>IF(AND('Mapa final'!$AB$13="Muy Baja",'Mapa final'!$AD$13="Moderado"),CONCATENATE("R1C",'Mapa final'!$R$13),"")</f>
        <v/>
      </c>
      <c r="AA46" s="60" t="str">
        <f>IF(AND('Mapa final'!$AB$14="Muy Baja",'Mapa final'!$AD$14="Moderado"),CONCATENATE("R1C",'Mapa final'!$R$14),"")</f>
        <v/>
      </c>
      <c r="AB46" s="40" t="str">
        <f>IF(AND('Mapa final'!$AB$7="Muy Baja",'Mapa final'!$AD$7="Mayor"),CONCATENATE("R1C",'Mapa final'!$R$7),"")</f>
        <v/>
      </c>
      <c r="AC46" s="41" t="str">
        <f>IF(AND('Mapa final'!$AB$8="Muy Baja",'Mapa final'!$AD$8="Mayor"),CONCATENATE("R1C",'Mapa final'!$R$8),"")</f>
        <v/>
      </c>
      <c r="AD46" s="41" t="str">
        <f>IF(AND('Mapa final'!$AB$11="Muy Baja",'Mapa final'!$AD$11="Mayor"),CONCATENATE("R1C",'Mapa final'!$R$11),"")</f>
        <v/>
      </c>
      <c r="AE46" s="41" t="str">
        <f>IF(AND('Mapa final'!$AB$12="Muy Baja",'Mapa final'!$AD$12="Mayor"),CONCATENATE("R1C",'Mapa final'!$R$12),"")</f>
        <v/>
      </c>
      <c r="AF46" s="41" t="str">
        <f>IF(AND('Mapa final'!$AB$13="Muy Baja",'Mapa final'!$AD$13="Mayor"),CONCATENATE("R1C",'Mapa final'!$R$13),"")</f>
        <v/>
      </c>
      <c r="AG46" s="42" t="str">
        <f>IF(AND('Mapa final'!$AB$14="Muy Baja",'Mapa final'!$AD$14="Mayor"),CONCATENATE("R1C",'Mapa final'!$R$14),"")</f>
        <v/>
      </c>
      <c r="AH46" s="43" t="str">
        <f>IF(AND('Mapa final'!$AB$7="Muy Baja",'Mapa final'!$AD$7="Catastrófico"),CONCATENATE("R1C",'Mapa final'!$R$7),"")</f>
        <v/>
      </c>
      <c r="AI46" s="44" t="str">
        <f>IF(AND('Mapa final'!$AB$8="Muy Baja",'Mapa final'!$AD$8="Catastrófico"),CONCATENATE("R1C",'Mapa final'!$R$8),"")</f>
        <v/>
      </c>
      <c r="AJ46" s="44" t="str">
        <f>IF(AND('Mapa final'!$AB$11="Muy Baja",'Mapa final'!$AD$11="Catastrófico"),CONCATENATE("R1C",'Mapa final'!$R$11),"")</f>
        <v/>
      </c>
      <c r="AK46" s="44" t="str">
        <f>IF(AND('Mapa final'!$AB$12="Muy Baja",'Mapa final'!$AD$12="Catastrófico"),CONCATENATE("R1C",'Mapa final'!$R$12),"")</f>
        <v/>
      </c>
      <c r="AL46" s="44" t="str">
        <f>IF(AND('Mapa final'!$AB$13="Muy Baja",'Mapa final'!$AD$13="Catastrófico"),CONCATENATE("R1C",'Mapa final'!$R$13),"")</f>
        <v/>
      </c>
      <c r="AM46" s="45" t="str">
        <f>IF(AND('Mapa final'!$AB$14="Muy Baja",'Mapa final'!$AD$14="Catastrófico"),CONCATENATE("R1C",'Mapa final'!$R$14),"")</f>
        <v/>
      </c>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row>
    <row r="47" spans="1:80" ht="46.5" customHeight="1" x14ac:dyDescent="0.25">
      <c r="A47" s="77"/>
      <c r="B47" s="408"/>
      <c r="C47" s="408"/>
      <c r="D47" s="409"/>
      <c r="E47" s="437"/>
      <c r="F47" s="438"/>
      <c r="G47" s="438"/>
      <c r="H47" s="438"/>
      <c r="I47" s="454"/>
      <c r="J47" s="70" t="str">
        <f>IF(AND('Mapa final'!$AB$15="Muy Baja",'Mapa final'!$AD$15="Leve"),CONCATENATE("R2C",'Mapa final'!$R$15),"")</f>
        <v/>
      </c>
      <c r="K47" s="71" t="str">
        <f>IF(AND('Mapa final'!$AB$16="Muy Baja",'Mapa final'!$AD$16="Leve"),CONCATENATE("R2C",'Mapa final'!$R$16),"")</f>
        <v/>
      </c>
      <c r="L47" s="71" t="str">
        <f>IF(AND('Mapa final'!$AB$17="Muy Baja",'Mapa final'!$AD$17="Leve"),CONCATENATE("R2C",'Mapa final'!$R$17),"")</f>
        <v/>
      </c>
      <c r="M47" s="71" t="str">
        <f>IF(AND('Mapa final'!$AB$19="Muy Baja",'Mapa final'!$AD$19="Leve"),CONCATENATE("R2C",'Mapa final'!$R$19),"")</f>
        <v/>
      </c>
      <c r="N47" s="71" t="str">
        <f>IF(AND('Mapa final'!$AB$20="Muy Baja",'Mapa final'!$AD$20="Leve"),CONCATENATE("R2C",'Mapa final'!$R$20),"")</f>
        <v/>
      </c>
      <c r="O47" s="72" t="str">
        <f>IF(AND('Mapa final'!$AB$21="Muy Baja",'Mapa final'!$AD$21="Leve"),CONCATENATE("R2C",'Mapa final'!$R$21),"")</f>
        <v/>
      </c>
      <c r="P47" s="70" t="str">
        <f>IF(AND('Mapa final'!$AB$15="Muy Baja",'Mapa final'!$AD$15="Menor"),CONCATENATE("R2C",'Mapa final'!$R$15),"")</f>
        <v/>
      </c>
      <c r="Q47" s="71" t="str">
        <f>IF(AND('Mapa final'!$AB$16="Muy Baja",'Mapa final'!$AD$16="Menor"),CONCATENATE("R2C",'Mapa final'!$R$16),"")</f>
        <v/>
      </c>
      <c r="R47" s="71" t="str">
        <f>IF(AND('Mapa final'!$AB$17="Muy Baja",'Mapa final'!$AD$17="Menor"),CONCATENATE("R2C",'Mapa final'!$R$17),"")</f>
        <v/>
      </c>
      <c r="S47" s="71" t="str">
        <f>IF(AND('Mapa final'!$AB$19="Muy Baja",'Mapa final'!$AD$19="Menor"),CONCATENATE("R2C",'Mapa final'!$R$19),"")</f>
        <v/>
      </c>
      <c r="T47" s="71" t="str">
        <f>IF(AND('Mapa final'!$AB$20="Muy Baja",'Mapa final'!$AD$20="Menor"),CONCATENATE("R2C",'Mapa final'!$R$20),"")</f>
        <v/>
      </c>
      <c r="U47" s="72" t="str">
        <f>IF(AND('Mapa final'!$AB$21="Muy Baja",'Mapa final'!$AD$21="Menor"),CONCATENATE("R2C",'Mapa final'!$R$21),"")</f>
        <v/>
      </c>
      <c r="V47" s="61" t="str">
        <f>IF(AND('Mapa final'!$AB$15="Muy Baja",'Mapa final'!$AD$15="Moderado"),CONCATENATE("R2C",'Mapa final'!$R$15),"")</f>
        <v/>
      </c>
      <c r="W47" s="62" t="str">
        <f>IF(AND('Mapa final'!$AB$16="Muy Baja",'Mapa final'!$AD$16="Moderado"),CONCATENATE("R2C",'Mapa final'!$R$16),"")</f>
        <v/>
      </c>
      <c r="X47" s="62" t="str">
        <f>IF(AND('Mapa final'!$AB$17="Muy Baja",'Mapa final'!$AD$17="Moderado"),CONCATENATE("R2C",'Mapa final'!$R$17),"")</f>
        <v/>
      </c>
      <c r="Y47" s="62" t="str">
        <f>IF(AND('Mapa final'!$AB$19="Muy Baja",'Mapa final'!$AD$19="Moderado"),CONCATENATE("R2C",'Mapa final'!$R$19),"")</f>
        <v/>
      </c>
      <c r="Z47" s="62" t="str">
        <f>IF(AND('Mapa final'!$AB$20="Muy Baja",'Mapa final'!$AD$20="Moderado"),CONCATENATE("R2C",'Mapa final'!$R$20),"")</f>
        <v/>
      </c>
      <c r="AA47" s="63" t="str">
        <f>IF(AND('Mapa final'!$AB$21="Muy Baja",'Mapa final'!$AD$21="Moderado"),CONCATENATE("R2C",'Mapa final'!$R$21),"")</f>
        <v/>
      </c>
      <c r="AB47" s="46" t="str">
        <f>IF(AND('Mapa final'!$AB$15="Muy Baja",'Mapa final'!$AD$15="Mayor"),CONCATENATE("R2C",'Mapa final'!$R$15),"")</f>
        <v/>
      </c>
      <c r="AC47" s="47" t="str">
        <f>IF(AND('Mapa final'!$AB$16="Muy Baja",'Mapa final'!$AD$16="Mayor"),CONCATENATE("R2C",'Mapa final'!$R$16),"")</f>
        <v/>
      </c>
      <c r="AD47" s="47" t="str">
        <f>IF(AND('Mapa final'!$AB$17="Muy Baja",'Mapa final'!$AD$17="Mayor"),CONCATENATE("R2C",'Mapa final'!$R$17),"")</f>
        <v/>
      </c>
      <c r="AE47" s="47" t="str">
        <f>IF(AND('Mapa final'!$AB$19="Muy Baja",'Mapa final'!$AD$19="Mayor"),CONCATENATE("R2C",'Mapa final'!$R$19),"")</f>
        <v/>
      </c>
      <c r="AF47" s="47" t="str">
        <f>IF(AND('Mapa final'!$AB$20="Muy Baja",'Mapa final'!$AD$20="Mayor"),CONCATENATE("R2C",'Mapa final'!$R$20),"")</f>
        <v/>
      </c>
      <c r="AG47" s="48" t="str">
        <f>IF(AND('Mapa final'!$AB$21="Muy Baja",'Mapa final'!$AD$21="Mayor"),CONCATENATE("R2C",'Mapa final'!$R$21),"")</f>
        <v/>
      </c>
      <c r="AH47" s="49" t="str">
        <f>IF(AND('Mapa final'!$AB$15="Muy Baja",'Mapa final'!$AD$15="Catastrófico"),CONCATENATE("R2C",'Mapa final'!$R$15),"")</f>
        <v/>
      </c>
      <c r="AI47" s="50" t="str">
        <f>IF(AND('Mapa final'!$AB$16="Muy Baja",'Mapa final'!$AD$16="Catastrófico"),CONCATENATE("R2C",'Mapa final'!$R$16),"")</f>
        <v/>
      </c>
      <c r="AJ47" s="50" t="str">
        <f>IF(AND('Mapa final'!$AB$17="Muy Baja",'Mapa final'!$AD$17="Catastrófico"),CONCATENATE("R2C",'Mapa final'!$R$17),"")</f>
        <v/>
      </c>
      <c r="AK47" s="50" t="str">
        <f>IF(AND('Mapa final'!$AB$19="Muy Baja",'Mapa final'!$AD$19="Catastrófico"),CONCATENATE("R2C",'Mapa final'!$R$19),"")</f>
        <v/>
      </c>
      <c r="AL47" s="50" t="str">
        <f>IF(AND('Mapa final'!$AB$20="Muy Baja",'Mapa final'!$AD$20="Catastrófico"),CONCATENATE("R2C",'Mapa final'!$R$20),"")</f>
        <v/>
      </c>
      <c r="AM47" s="51" t="str">
        <f>IF(AND('Mapa final'!$AB$21="Muy Baja",'Mapa final'!$AD$21="Catastrófico"),CONCATENATE("R2C",'Mapa final'!$R$21),"")</f>
        <v/>
      </c>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row>
    <row r="48" spans="1:80" ht="15" customHeight="1" x14ac:dyDescent="0.25">
      <c r="A48" s="77"/>
      <c r="B48" s="408"/>
      <c r="C48" s="408"/>
      <c r="D48" s="409"/>
      <c r="E48" s="437"/>
      <c r="F48" s="438"/>
      <c r="G48" s="438"/>
      <c r="H48" s="438"/>
      <c r="I48" s="454"/>
      <c r="J48" s="70" t="str">
        <f>IF(AND('Mapa final'!$AB$22="Muy Baja",'Mapa final'!$AD$22="Leve"),CONCATENATE("R3C",'Mapa final'!$R$22),"")</f>
        <v/>
      </c>
      <c r="K48" s="71" t="str">
        <f>IF(AND('Mapa final'!$AB$23="Muy Baja",'Mapa final'!$AD$23="Leve"),CONCATENATE("R3C",'Mapa final'!$R$23),"")</f>
        <v/>
      </c>
      <c r="L48" s="71" t="str">
        <f>IF(AND('Mapa final'!$AB$24="Muy Baja",'Mapa final'!$AD$24="Leve"),CONCATENATE("R3C",'Mapa final'!$R$24),"")</f>
        <v/>
      </c>
      <c r="M48" s="71" t="str">
        <f>IF(AND('Mapa final'!$AB$25="Muy Baja",'Mapa final'!$AD$25="Leve"),CONCATENATE("R3C",'Mapa final'!$R$25),"")</f>
        <v/>
      </c>
      <c r="N48" s="71" t="str">
        <f>IF(AND('Mapa final'!$AB$27="Muy Baja",'Mapa final'!$AD$27="Leve"),CONCATENATE("R3C",'Mapa final'!$R$27),"")</f>
        <v/>
      </c>
      <c r="O48" s="72" t="str">
        <f>IF(AND('Mapa final'!$AB$28="Muy Baja",'Mapa final'!$AD$28="Leve"),CONCATENATE("R3C",'Mapa final'!$R$28),"")</f>
        <v/>
      </c>
      <c r="P48" s="70" t="str">
        <f>IF(AND('Mapa final'!$AB$22="Muy Baja",'Mapa final'!$AD$22="Menor"),CONCATENATE("R3C",'Mapa final'!$R$22),"")</f>
        <v/>
      </c>
      <c r="Q48" s="71" t="str">
        <f>IF(AND('Mapa final'!$AB$23="Muy Baja",'Mapa final'!$AD$23="Menor"),CONCATENATE("R3C",'Mapa final'!$R$23),"")</f>
        <v/>
      </c>
      <c r="R48" s="71" t="str">
        <f>IF(AND('Mapa final'!$AB$24="Muy Baja",'Mapa final'!$AD$24="Menor"),CONCATENATE("R3C",'Mapa final'!$R$24),"")</f>
        <v/>
      </c>
      <c r="S48" s="71" t="str">
        <f>IF(AND('Mapa final'!$AB$25="Muy Baja",'Mapa final'!$AD$25="Menor"),CONCATENATE("R3C",'Mapa final'!$R$25),"")</f>
        <v/>
      </c>
      <c r="T48" s="71" t="str">
        <f>IF(AND('Mapa final'!$AB$27="Muy Baja",'Mapa final'!$AD$27="Menor"),CONCATENATE("R3C",'Mapa final'!$R$27),"")</f>
        <v/>
      </c>
      <c r="U48" s="72" t="str">
        <f>IF(AND('Mapa final'!$AB$28="Muy Baja",'Mapa final'!$AD$28="Menor"),CONCATENATE("R3C",'Mapa final'!$R$28),"")</f>
        <v/>
      </c>
      <c r="V48" s="61" t="str">
        <f>IF(AND('Mapa final'!$AB$22="Muy Baja",'Mapa final'!$AD$22="Moderado"),CONCATENATE("R3C",'Mapa final'!$R$22),"")</f>
        <v/>
      </c>
      <c r="W48" s="62" t="str">
        <f>IF(AND('Mapa final'!$AB$23="Muy Baja",'Mapa final'!$AD$23="Moderado"),CONCATENATE("R3C",'Mapa final'!$R$23),"")</f>
        <v/>
      </c>
      <c r="X48" s="62" t="str">
        <f>IF(AND('Mapa final'!$AB$24="Muy Baja",'Mapa final'!$AD$24="Moderado"),CONCATENATE("R3C",'Mapa final'!$R$24),"")</f>
        <v/>
      </c>
      <c r="Y48" s="62" t="str">
        <f>IF(AND('Mapa final'!$AB$25="Muy Baja",'Mapa final'!$AD$25="Moderado"),CONCATENATE("R3C",'Mapa final'!$R$25),"")</f>
        <v/>
      </c>
      <c r="Z48" s="62" t="str">
        <f>IF(AND('Mapa final'!$AB$27="Muy Baja",'Mapa final'!$AD$27="Moderado"),CONCATENATE("R3C",'Mapa final'!$R$27),"")</f>
        <v/>
      </c>
      <c r="AA48" s="63" t="str">
        <f>IF(AND('Mapa final'!$AB$28="Muy Baja",'Mapa final'!$AD$28="Moderado"),CONCATENATE("R3C",'Mapa final'!$R$28),"")</f>
        <v/>
      </c>
      <c r="AB48" s="46" t="str">
        <f>IF(AND('Mapa final'!$AB$22="Muy Baja",'Mapa final'!$AD$22="Mayor"),CONCATENATE("R3C",'Mapa final'!$R$22),"")</f>
        <v/>
      </c>
      <c r="AC48" s="47" t="str">
        <f>IF(AND('Mapa final'!$AB$23="Muy Baja",'Mapa final'!$AD$23="Mayor"),CONCATENATE("R3C",'Mapa final'!$R$23),"")</f>
        <v/>
      </c>
      <c r="AD48" s="47" t="str">
        <f>IF(AND('Mapa final'!$AB$24="Muy Baja",'Mapa final'!$AD$24="Mayor"),CONCATENATE("R3C",'Mapa final'!$R$24),"")</f>
        <v/>
      </c>
      <c r="AE48" s="47" t="str">
        <f>IF(AND('Mapa final'!$AB$25="Muy Baja",'Mapa final'!$AD$25="Mayor"),CONCATENATE("R3C",'Mapa final'!$R$25),"")</f>
        <v/>
      </c>
      <c r="AF48" s="47" t="str">
        <f>IF(AND('Mapa final'!$AB$27="Muy Baja",'Mapa final'!$AD$27="Mayor"),CONCATENATE("R3C",'Mapa final'!$R$27),"")</f>
        <v/>
      </c>
      <c r="AG48" s="48" t="str">
        <f>IF(AND('Mapa final'!$AB$28="Muy Baja",'Mapa final'!$AD$28="Mayor"),CONCATENATE("R3C",'Mapa final'!$R$28),"")</f>
        <v/>
      </c>
      <c r="AH48" s="49" t="str">
        <f>IF(AND('Mapa final'!$AB$22="Muy Baja",'Mapa final'!$AD$22="Catastrófico"),CONCATENATE("R3C",'Mapa final'!$R$22),"")</f>
        <v/>
      </c>
      <c r="AI48" s="50" t="str">
        <f>IF(AND('Mapa final'!$AB$23="Muy Baja",'Mapa final'!$AD$23="Catastrófico"),CONCATENATE("R3C",'Mapa final'!$R$23),"")</f>
        <v/>
      </c>
      <c r="AJ48" s="50" t="str">
        <f>IF(AND('Mapa final'!$AB$24="Muy Baja",'Mapa final'!$AD$24="Catastrófico"),CONCATENATE("R3C",'Mapa final'!$R$24),"")</f>
        <v/>
      </c>
      <c r="AK48" s="50" t="str">
        <f>IF(AND('Mapa final'!$AB$25="Muy Baja",'Mapa final'!$AD$25="Catastrófico"),CONCATENATE("R3C",'Mapa final'!$R$25),"")</f>
        <v/>
      </c>
      <c r="AL48" s="50" t="str">
        <f>IF(AND('Mapa final'!$AB$27="Muy Baja",'Mapa final'!$AD$27="Catastrófico"),CONCATENATE("R3C",'Mapa final'!$R$27),"")</f>
        <v/>
      </c>
      <c r="AM48" s="51" t="str">
        <f>IF(AND('Mapa final'!$AB$28="Muy Baja",'Mapa final'!$AD$28="Catastrófico"),CONCATENATE("R3C",'Mapa final'!$R$28),"")</f>
        <v/>
      </c>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row>
    <row r="49" spans="1:80" ht="15" customHeight="1" x14ac:dyDescent="0.25">
      <c r="A49" s="77"/>
      <c r="B49" s="408"/>
      <c r="C49" s="408"/>
      <c r="D49" s="409"/>
      <c r="E49" s="439"/>
      <c r="F49" s="438"/>
      <c r="G49" s="438"/>
      <c r="H49" s="438"/>
      <c r="I49" s="454"/>
      <c r="J49" s="70" t="str">
        <f>IF(AND('Mapa final'!$AB$29="Muy Baja",'Mapa final'!$AD$29="Leve"),CONCATENATE("R4C",'Mapa final'!$R$29),"")</f>
        <v/>
      </c>
      <c r="K49" s="71" t="str">
        <f>IF(AND('Mapa final'!$AB$30="Muy Baja",'Mapa final'!$AD$30="Leve"),CONCATENATE("R4C",'Mapa final'!$R$30),"")</f>
        <v/>
      </c>
      <c r="L49" s="71" t="str">
        <f>IF(AND('Mapa final'!$AB$32="Muy Baja",'Mapa final'!$AD$32="Leve"),CONCATENATE("R4C",'Mapa final'!$R$32),"")</f>
        <v/>
      </c>
      <c r="M49" s="71" t="str">
        <f>IF(AND('Mapa final'!$AB$33="Muy Baja",'Mapa final'!$AD$33="Leve"),CONCATENATE("R4C",'Mapa final'!$R$33),"")</f>
        <v/>
      </c>
      <c r="N49" s="71" t="str">
        <f>IF(AND('Mapa final'!$AB$34="Muy Baja",'Mapa final'!$AD$34="Leve"),CONCATENATE("R4C",'Mapa final'!$R$34),"")</f>
        <v/>
      </c>
      <c r="O49" s="72" t="str">
        <f>IF(AND('Mapa final'!$AB$35="Muy Baja",'Mapa final'!$AD$35="Leve"),CONCATENATE("R4C",'Mapa final'!$R$35),"")</f>
        <v/>
      </c>
      <c r="P49" s="70" t="str">
        <f>IF(AND('Mapa final'!$AB$29="Muy Baja",'Mapa final'!$AD$29="Menor"),CONCATENATE("R4C",'Mapa final'!$R$29),"")</f>
        <v/>
      </c>
      <c r="Q49" s="71" t="str">
        <f>IF(AND('Mapa final'!$AB$30="Muy Baja",'Mapa final'!$AD$30="Menor"),CONCATENATE("R4C",'Mapa final'!$R$30),"")</f>
        <v/>
      </c>
      <c r="R49" s="71" t="str">
        <f>IF(AND('Mapa final'!$AB$32="Muy Baja",'Mapa final'!$AD$32="Menor"),CONCATENATE("R4C",'Mapa final'!$R$32),"")</f>
        <v/>
      </c>
      <c r="S49" s="71" t="str">
        <f>IF(AND('Mapa final'!$AB$33="Muy Baja",'Mapa final'!$AD$33="Menor"),CONCATENATE("R4C",'Mapa final'!$R$33),"")</f>
        <v/>
      </c>
      <c r="T49" s="71" t="str">
        <f>IF(AND('Mapa final'!$AB$34="Muy Baja",'Mapa final'!$AD$34="Menor"),CONCATENATE("R4C",'Mapa final'!$R$34),"")</f>
        <v/>
      </c>
      <c r="U49" s="72" t="str">
        <f>IF(AND('Mapa final'!$AB$35="Muy Baja",'Mapa final'!$AD$35="Menor"),CONCATENATE("R4C",'Mapa final'!$R$35),"")</f>
        <v/>
      </c>
      <c r="V49" s="61" t="str">
        <f>IF(AND('Mapa final'!$AB$29="Muy Baja",'Mapa final'!$AD$29="Moderado"),CONCATENATE("R4C",'Mapa final'!$R$29),"")</f>
        <v/>
      </c>
      <c r="W49" s="62" t="str">
        <f>IF(AND('Mapa final'!$AB$30="Muy Baja",'Mapa final'!$AD$30="Moderado"),CONCATENATE("R4C",'Mapa final'!$R$30),"")</f>
        <v/>
      </c>
      <c r="X49" s="62" t="str">
        <f>IF(AND('Mapa final'!$AB$32="Muy Baja",'Mapa final'!$AD$32="Moderado"),CONCATENATE("R4C",'Mapa final'!$R$32),"")</f>
        <v/>
      </c>
      <c r="Y49" s="62" t="str">
        <f>IF(AND('Mapa final'!$AB$33="Muy Baja",'Mapa final'!$AD$33="Moderado"),CONCATENATE("R4C",'Mapa final'!$R$33),"")</f>
        <v/>
      </c>
      <c r="Z49" s="62" t="str">
        <f>IF(AND('Mapa final'!$AB$34="Muy Baja",'Mapa final'!$AD$34="Moderado"),CONCATENATE("R4C",'Mapa final'!$R$34),"")</f>
        <v/>
      </c>
      <c r="AA49" s="63" t="str">
        <f>IF(AND('Mapa final'!$AB$35="Muy Baja",'Mapa final'!$AD$35="Moderado"),CONCATENATE("R4C",'Mapa final'!$R$35),"")</f>
        <v/>
      </c>
      <c r="AB49" s="46" t="str">
        <f>IF(AND('Mapa final'!$AB$29="Muy Baja",'Mapa final'!$AD$29="Mayor"),CONCATENATE("R4C",'Mapa final'!$R$29),"")</f>
        <v/>
      </c>
      <c r="AC49" s="47" t="str">
        <f>IF(AND('Mapa final'!$AB$30="Muy Baja",'Mapa final'!$AD$30="Mayor"),CONCATENATE("R4C",'Mapa final'!$R$30),"")</f>
        <v/>
      </c>
      <c r="AD49" s="47" t="str">
        <f>IF(AND('Mapa final'!$AB$32="Muy Baja",'Mapa final'!$AD$32="Mayor"),CONCATENATE("R4C",'Mapa final'!$R$32),"")</f>
        <v/>
      </c>
      <c r="AE49" s="47" t="str">
        <f>IF(AND('Mapa final'!$AB$33="Muy Baja",'Mapa final'!$AD$33="Mayor"),CONCATENATE("R4C",'Mapa final'!$R$33),"")</f>
        <v/>
      </c>
      <c r="AF49" s="47" t="str">
        <f>IF(AND('Mapa final'!$AB$34="Muy Baja",'Mapa final'!$AD$34="Mayor"),CONCATENATE("R4C",'Mapa final'!$R$34),"")</f>
        <v/>
      </c>
      <c r="AG49" s="48" t="str">
        <f>IF(AND('Mapa final'!$AB$35="Muy Baja",'Mapa final'!$AD$35="Mayor"),CONCATENATE("R4C",'Mapa final'!$R$35),"")</f>
        <v/>
      </c>
      <c r="AH49" s="49" t="str">
        <f>IF(AND('Mapa final'!$AB$29="Muy Baja",'Mapa final'!$AD$29="Catastrófico"),CONCATENATE("R4C",'Mapa final'!$R$29),"")</f>
        <v/>
      </c>
      <c r="AI49" s="50" t="str">
        <f>IF(AND('Mapa final'!$AB$30="Muy Baja",'Mapa final'!$AD$30="Catastrófico"),CONCATENATE("R4C",'Mapa final'!$R$30),"")</f>
        <v/>
      </c>
      <c r="AJ49" s="50" t="str">
        <f>IF(AND('Mapa final'!$AB$32="Muy Baja",'Mapa final'!$AD$32="Catastrófico"),CONCATENATE("R4C",'Mapa final'!$R$32),"")</f>
        <v/>
      </c>
      <c r="AK49" s="50" t="str">
        <f>IF(AND('Mapa final'!$AB$33="Muy Baja",'Mapa final'!$AD$33="Catastrófico"),CONCATENATE("R4C",'Mapa final'!$R$33),"")</f>
        <v/>
      </c>
      <c r="AL49" s="50" t="str">
        <f>IF(AND('Mapa final'!$AB$34="Muy Baja",'Mapa final'!$AD$34="Catastrófico"),CONCATENATE("R4C",'Mapa final'!$R$34),"")</f>
        <v/>
      </c>
      <c r="AM49" s="51" t="str">
        <f>IF(AND('Mapa final'!$AB$35="Muy Baja",'Mapa final'!$AD$35="Catastrófico"),CONCATENATE("R4C",'Mapa final'!$R$35),"")</f>
        <v/>
      </c>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c r="BV49" s="77"/>
      <c r="BW49" s="77"/>
      <c r="BX49" s="77"/>
      <c r="BY49" s="77"/>
      <c r="BZ49" s="77"/>
      <c r="CA49" s="77"/>
      <c r="CB49" s="77"/>
    </row>
    <row r="50" spans="1:80" ht="15" customHeight="1" x14ac:dyDescent="0.25">
      <c r="A50" s="77"/>
      <c r="B50" s="408"/>
      <c r="C50" s="408"/>
      <c r="D50" s="409"/>
      <c r="E50" s="439"/>
      <c r="F50" s="438"/>
      <c r="G50" s="438"/>
      <c r="H50" s="438"/>
      <c r="I50" s="454"/>
      <c r="J50" s="70" t="str">
        <f>IF(AND('Mapa final'!$AB$36="Muy Baja",'Mapa final'!$AD$36="Leve"),CONCATENATE("R5C",'Mapa final'!$R$36),"")</f>
        <v/>
      </c>
      <c r="K50" s="71" t="str">
        <f>IF(AND('Mapa final'!$AB$37="Muy Baja",'Mapa final'!$AD$37="Leve"),CONCATENATE("R5C",'Mapa final'!$R$37),"")</f>
        <v/>
      </c>
      <c r="L50" s="71" t="str">
        <f>IF(AND('Mapa final'!$AB$38="Muy Baja",'Mapa final'!$AD$38="Leve"),CONCATENATE("R5C",'Mapa final'!$R$38),"")</f>
        <v/>
      </c>
      <c r="M50" s="71" t="str">
        <f>IF(AND('Mapa final'!$AB$39="Muy Baja",'Mapa final'!$AD$39="Leve"),CONCATENATE("R5C",'Mapa final'!$R$39),"")</f>
        <v/>
      </c>
      <c r="N50" s="71" t="str">
        <f>IF(AND('Mapa final'!$AB$40="Muy Baja",'Mapa final'!$AD$40="Leve"),CONCATENATE("R5C",'Mapa final'!$R$40),"")</f>
        <v/>
      </c>
      <c r="O50" s="72" t="str">
        <f>IF(AND('Mapa final'!$AB$41="Muy Baja",'Mapa final'!$AD$41="Leve"),CONCATENATE("R5C",'Mapa final'!$R$41),"")</f>
        <v/>
      </c>
      <c r="P50" s="70" t="str">
        <f>IF(AND('Mapa final'!$AB$36="Muy Baja",'Mapa final'!$AD$36="Menor"),CONCATENATE("R5C",'Mapa final'!$R$36),"")</f>
        <v/>
      </c>
      <c r="Q50" s="71" t="str">
        <f>IF(AND('Mapa final'!$AB$37="Muy Baja",'Mapa final'!$AD$37="Menor"),CONCATENATE("R5C",'Mapa final'!$R$37),"")</f>
        <v/>
      </c>
      <c r="R50" s="71" t="str">
        <f>IF(AND('Mapa final'!$AB$38="Muy Baja",'Mapa final'!$AD$38="Menor"),CONCATENATE("R5C",'Mapa final'!$R$38),"")</f>
        <v/>
      </c>
      <c r="S50" s="71" t="str">
        <f>IF(AND('Mapa final'!$AB$39="Muy Baja",'Mapa final'!$AD$39="Menor"),CONCATENATE("R5C",'Mapa final'!$R$39),"")</f>
        <v/>
      </c>
      <c r="T50" s="71" t="str">
        <f>IF(AND('Mapa final'!$AB$40="Muy Baja",'Mapa final'!$AD$40="Menor"),CONCATENATE("R5C",'Mapa final'!$R$40),"")</f>
        <v/>
      </c>
      <c r="U50" s="72" t="str">
        <f>IF(AND('Mapa final'!$AB$41="Muy Baja",'Mapa final'!$AD$41="Menor"),CONCATENATE("R5C",'Mapa final'!$R$41),"")</f>
        <v/>
      </c>
      <c r="V50" s="61" t="str">
        <f>IF(AND('Mapa final'!$AB$36="Muy Baja",'Mapa final'!$AD$36="Moderado"),CONCATENATE("R5C",'Mapa final'!$R$36),"")</f>
        <v/>
      </c>
      <c r="W50" s="62" t="str">
        <f>IF(AND('Mapa final'!$AB$37="Muy Baja",'Mapa final'!$AD$37="Moderado"),CONCATENATE("R5C",'Mapa final'!$R$37),"")</f>
        <v/>
      </c>
      <c r="X50" s="62" t="str">
        <f>IF(AND('Mapa final'!$AB$38="Muy Baja",'Mapa final'!$AD$38="Moderado"),CONCATENATE("R5C",'Mapa final'!$R$38),"")</f>
        <v/>
      </c>
      <c r="Y50" s="62" t="str">
        <f>IF(AND('Mapa final'!$AB$39="Muy Baja",'Mapa final'!$AD$39="Moderado"),CONCATENATE("R5C",'Mapa final'!$R$39),"")</f>
        <v/>
      </c>
      <c r="Z50" s="62" t="str">
        <f>IF(AND('Mapa final'!$AB$40="Muy Baja",'Mapa final'!$AD$40="Moderado"),CONCATENATE("R5C",'Mapa final'!$R$40),"")</f>
        <v/>
      </c>
      <c r="AA50" s="63" t="str">
        <f>IF(AND('Mapa final'!$AB$41="Muy Baja",'Mapa final'!$AD$41="Moderado"),CONCATENATE("R5C",'Mapa final'!$R$41),"")</f>
        <v/>
      </c>
      <c r="AB50" s="46" t="str">
        <f>IF(AND('Mapa final'!$AB$36="Muy Baja",'Mapa final'!$AD$36="Mayor"),CONCATENATE("R5C",'Mapa final'!$R$36),"")</f>
        <v/>
      </c>
      <c r="AC50" s="47" t="str">
        <f>IF(AND('Mapa final'!$AB$37="Muy Baja",'Mapa final'!$AD$37="Mayor"),CONCATENATE("R5C",'Mapa final'!$R$37),"")</f>
        <v/>
      </c>
      <c r="AD50" s="47" t="str">
        <f>IF(AND('Mapa final'!$AB$38="Muy Baja",'Mapa final'!$AD$38="Mayor"),CONCATENATE("R5C",'Mapa final'!$R$38),"")</f>
        <v/>
      </c>
      <c r="AE50" s="47" t="str">
        <f>IF(AND('Mapa final'!$AB$39="Muy Baja",'Mapa final'!$AD$39="Mayor"),CONCATENATE("R5C",'Mapa final'!$R$39),"")</f>
        <v/>
      </c>
      <c r="AF50" s="47" t="str">
        <f>IF(AND('Mapa final'!$AB$40="Muy Baja",'Mapa final'!$AD$40="Mayor"),CONCATENATE("R5C",'Mapa final'!$R$40),"")</f>
        <v/>
      </c>
      <c r="AG50" s="48" t="str">
        <f>IF(AND('Mapa final'!$AB$41="Muy Baja",'Mapa final'!$AD$41="Mayor"),CONCATENATE("R5C",'Mapa final'!$R$41),"")</f>
        <v/>
      </c>
      <c r="AH50" s="49" t="str">
        <f>IF(AND('Mapa final'!$AB$36="Muy Baja",'Mapa final'!$AD$36="Catastrófico"),CONCATENATE("R5C",'Mapa final'!$R$36),"")</f>
        <v/>
      </c>
      <c r="AI50" s="50" t="str">
        <f>IF(AND('Mapa final'!$AB$37="Muy Baja",'Mapa final'!$AD$37="Catastrófico"),CONCATENATE("R5C",'Mapa final'!$R$37),"")</f>
        <v/>
      </c>
      <c r="AJ50" s="50" t="str">
        <f>IF(AND('Mapa final'!$AB$38="Muy Baja",'Mapa final'!$AD$38="Catastrófico"),CONCATENATE("R5C",'Mapa final'!$R$38),"")</f>
        <v/>
      </c>
      <c r="AK50" s="50" t="str">
        <f>IF(AND('Mapa final'!$AB$39="Muy Baja",'Mapa final'!$AD$39="Catastrófico"),CONCATENATE("R5C",'Mapa final'!$R$39),"")</f>
        <v/>
      </c>
      <c r="AL50" s="50" t="str">
        <f>IF(AND('Mapa final'!$AB$40="Muy Baja",'Mapa final'!$AD$40="Catastrófico"),CONCATENATE("R5C",'Mapa final'!$R$40),"")</f>
        <v/>
      </c>
      <c r="AM50" s="51" t="str">
        <f>IF(AND('Mapa final'!$AB$41="Muy Baja",'Mapa final'!$AD$41="Catastrófico"),CONCATENATE("R5C",'Mapa final'!$R$41),"")</f>
        <v/>
      </c>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77"/>
      <c r="BV50" s="77"/>
      <c r="BW50" s="77"/>
      <c r="BX50" s="77"/>
      <c r="BY50" s="77"/>
      <c r="BZ50" s="77"/>
      <c r="CA50" s="77"/>
      <c r="CB50" s="77"/>
    </row>
    <row r="51" spans="1:80" ht="15" customHeight="1" x14ac:dyDescent="0.25">
      <c r="A51" s="77"/>
      <c r="B51" s="408"/>
      <c r="C51" s="408"/>
      <c r="D51" s="409"/>
      <c r="E51" s="439"/>
      <c r="F51" s="438"/>
      <c r="G51" s="438"/>
      <c r="H51" s="438"/>
      <c r="I51" s="454"/>
      <c r="J51" s="70" t="str">
        <f>IF(AND('Mapa final'!$AB$48="Muy Baja",'Mapa final'!$AD$48="Leve"),CONCATENATE("R6C",'Mapa final'!$R$48),"")</f>
        <v/>
      </c>
      <c r="K51" s="71" t="str">
        <f>IF(AND('Mapa final'!$AB$49="Muy Baja",'Mapa final'!$AD$49="Leve"),CONCATENATE("R6C",'Mapa final'!$R$49),"")</f>
        <v/>
      </c>
      <c r="L51" s="71" t="str">
        <f>IF(AND('Mapa final'!$AB$50="Muy Baja",'Mapa final'!$AD$50="Leve"),CONCATENATE("R6C",'Mapa final'!$R$50),"")</f>
        <v/>
      </c>
      <c r="M51" s="71" t="str">
        <f>IF(AND('Mapa final'!$AB$51="Muy Baja",'Mapa final'!$AD$51="Leve"),CONCATENATE("R6C",'Mapa final'!$R$51),"")</f>
        <v/>
      </c>
      <c r="N51" s="71" t="str">
        <f>IF(AND('Mapa final'!$AB$52="Muy Baja",'Mapa final'!$AD$52="Leve"),CONCATENATE("R6C",'Mapa final'!$R$52),"")</f>
        <v/>
      </c>
      <c r="O51" s="72" t="str">
        <f>IF(AND('Mapa final'!$AB$53="Muy Baja",'Mapa final'!$AD$53="Leve"),CONCATENATE("R6C",'Mapa final'!$R$53),"")</f>
        <v/>
      </c>
      <c r="P51" s="70" t="str">
        <f>IF(AND('Mapa final'!$AB$48="Muy Baja",'Mapa final'!$AD$48="Menor"),CONCATENATE("R6C",'Mapa final'!$R$48),"")</f>
        <v/>
      </c>
      <c r="Q51" s="71" t="str">
        <f>IF(AND('Mapa final'!$AB$49="Muy Baja",'Mapa final'!$AD$49="Menor"),CONCATENATE("R6C",'Mapa final'!$R$49),"")</f>
        <v/>
      </c>
      <c r="R51" s="71" t="str">
        <f>IF(AND('Mapa final'!$AB$50="Muy Baja",'Mapa final'!$AD$50="Menor"),CONCATENATE("R6C",'Mapa final'!$R$50),"")</f>
        <v/>
      </c>
      <c r="S51" s="71" t="str">
        <f>IF(AND('Mapa final'!$AB$51="Muy Baja",'Mapa final'!$AD$51="Menor"),CONCATENATE("R6C",'Mapa final'!$R$51),"")</f>
        <v/>
      </c>
      <c r="T51" s="71" t="str">
        <f>IF(AND('Mapa final'!$AB$52="Muy Baja",'Mapa final'!$AD$52="Menor"),CONCATENATE("R6C",'Mapa final'!$R$52),"")</f>
        <v/>
      </c>
      <c r="U51" s="72" t="str">
        <f>IF(AND('Mapa final'!$AB$53="Muy Baja",'Mapa final'!$AD$53="Menor"),CONCATENATE("R6C",'Mapa final'!$R$53),"")</f>
        <v/>
      </c>
      <c r="V51" s="61" t="str">
        <f>IF(AND('Mapa final'!$AB$48="Muy Baja",'Mapa final'!$AD$48="Moderado"),CONCATENATE("R6C",'Mapa final'!$R$48),"")</f>
        <v/>
      </c>
      <c r="W51" s="62" t="str">
        <f>IF(AND('Mapa final'!$AB$49="Muy Baja",'Mapa final'!$AD$49="Moderado"),CONCATENATE("R6C",'Mapa final'!$R$49),"")</f>
        <v/>
      </c>
      <c r="X51" s="62" t="str">
        <f>IF(AND('Mapa final'!$AB$50="Muy Baja",'Mapa final'!$AD$50="Moderado"),CONCATENATE("R6C",'Mapa final'!$R$50),"")</f>
        <v/>
      </c>
      <c r="Y51" s="62" t="str">
        <f>IF(AND('Mapa final'!$AB$51="Muy Baja",'Mapa final'!$AD$51="Moderado"),CONCATENATE("R6C",'Mapa final'!$R$51),"")</f>
        <v/>
      </c>
      <c r="Z51" s="62" t="str">
        <f>IF(AND('Mapa final'!$AB$52="Muy Baja",'Mapa final'!$AD$52="Moderado"),CONCATENATE("R6C",'Mapa final'!$R$52),"")</f>
        <v/>
      </c>
      <c r="AA51" s="63" t="str">
        <f>IF(AND('Mapa final'!$AB$53="Muy Baja",'Mapa final'!$AD$53="Moderado"),CONCATENATE("R6C",'Mapa final'!$R$53),"")</f>
        <v/>
      </c>
      <c r="AB51" s="46" t="str">
        <f>IF(AND('Mapa final'!$AB$48="Muy Baja",'Mapa final'!$AD$48="Mayor"),CONCATENATE("R6C",'Mapa final'!$R$48),"")</f>
        <v/>
      </c>
      <c r="AC51" s="47" t="str">
        <f>IF(AND('Mapa final'!$AB$49="Muy Baja",'Mapa final'!$AD$49="Mayor"),CONCATENATE("R6C",'Mapa final'!$R$49),"")</f>
        <v/>
      </c>
      <c r="AD51" s="47" t="str">
        <f>IF(AND('Mapa final'!$AB$50="Muy Baja",'Mapa final'!$AD$50="Mayor"),CONCATENATE("R6C",'Mapa final'!$R$50),"")</f>
        <v/>
      </c>
      <c r="AE51" s="47" t="str">
        <f>IF(AND('Mapa final'!$AB$51="Muy Baja",'Mapa final'!$AD$51="Mayor"),CONCATENATE("R6C",'Mapa final'!$R$51),"")</f>
        <v/>
      </c>
      <c r="AF51" s="47" t="str">
        <f>IF(AND('Mapa final'!$AB$52="Muy Baja",'Mapa final'!$AD$52="Mayor"),CONCATENATE("R6C",'Mapa final'!$R$52),"")</f>
        <v/>
      </c>
      <c r="AG51" s="48" t="str">
        <f>IF(AND('Mapa final'!$AB$53="Muy Baja",'Mapa final'!$AD$53="Mayor"),CONCATENATE("R6C",'Mapa final'!$R$53),"")</f>
        <v/>
      </c>
      <c r="AH51" s="49" t="str">
        <f>IF(AND('Mapa final'!$AB$48="Muy Baja",'Mapa final'!$AD$48="Catastrófico"),CONCATENATE("R6C",'Mapa final'!$R$48),"")</f>
        <v/>
      </c>
      <c r="AI51" s="50" t="str">
        <f>IF(AND('Mapa final'!$AB$49="Muy Baja",'Mapa final'!$AD$49="Catastrófico"),CONCATENATE("R6C",'Mapa final'!$R$49),"")</f>
        <v/>
      </c>
      <c r="AJ51" s="50" t="str">
        <f>IF(AND('Mapa final'!$AB$50="Muy Baja",'Mapa final'!$AD$50="Catastrófico"),CONCATENATE("R6C",'Mapa final'!$R$50),"")</f>
        <v/>
      </c>
      <c r="AK51" s="50" t="str">
        <f>IF(AND('Mapa final'!$AB$51="Muy Baja",'Mapa final'!$AD$51="Catastrófico"),CONCATENATE("R6C",'Mapa final'!$R$51),"")</f>
        <v/>
      </c>
      <c r="AL51" s="50" t="str">
        <f>IF(AND('Mapa final'!$AB$52="Muy Baja",'Mapa final'!$AD$52="Catastrófico"),CONCATENATE("R6C",'Mapa final'!$R$52),"")</f>
        <v/>
      </c>
      <c r="AM51" s="51" t="str">
        <f>IF(AND('Mapa final'!$AB$53="Muy Baja",'Mapa final'!$AD$53="Catastrófico"),CONCATENATE("R6C",'Mapa final'!$R$53),"")</f>
        <v/>
      </c>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row>
    <row r="52" spans="1:80" ht="15" customHeight="1" x14ac:dyDescent="0.25">
      <c r="A52" s="77"/>
      <c r="B52" s="408"/>
      <c r="C52" s="408"/>
      <c r="D52" s="409"/>
      <c r="E52" s="439"/>
      <c r="F52" s="438"/>
      <c r="G52" s="438"/>
      <c r="H52" s="438"/>
      <c r="I52" s="454"/>
      <c r="J52" s="70" t="str">
        <f>IF(AND('Mapa final'!$AB$54="Muy Baja",'Mapa final'!$AD$54="Leve"),CONCATENATE("R7C",'Mapa final'!$R$54),"")</f>
        <v/>
      </c>
      <c r="K52" s="71" t="str">
        <f>IF(AND('Mapa final'!$AB$55="Muy Baja",'Mapa final'!$AD$55="Leve"),CONCATENATE("R7C",'Mapa final'!$R$55),"")</f>
        <v/>
      </c>
      <c r="L52" s="71" t="str">
        <f>IF(AND('Mapa final'!$AB$56="Muy Baja",'Mapa final'!$AD$56="Leve"),CONCATENATE("R7C",'Mapa final'!$R$56),"")</f>
        <v/>
      </c>
      <c r="M52" s="71" t="str">
        <f>IF(AND('Mapa final'!$AB$57="Muy Baja",'Mapa final'!$AD$57="Leve"),CONCATENATE("R7C",'Mapa final'!$R$57),"")</f>
        <v/>
      </c>
      <c r="N52" s="71" t="str">
        <f>IF(AND('Mapa final'!$AB$58="Muy Baja",'Mapa final'!$AD$58="Leve"),CONCATENATE("R7C",'Mapa final'!$R$58),"")</f>
        <v/>
      </c>
      <c r="O52" s="72" t="str">
        <f>IF(AND('Mapa final'!$AB$59="Muy Baja",'Mapa final'!$AD$59="Leve"),CONCATENATE("R7C",'Mapa final'!$R$59),"")</f>
        <v/>
      </c>
      <c r="P52" s="70" t="str">
        <f>IF(AND('Mapa final'!$AB$54="Muy Baja",'Mapa final'!$AD$54="Menor"),CONCATENATE("R7C",'Mapa final'!$R$54),"")</f>
        <v/>
      </c>
      <c r="Q52" s="71" t="str">
        <f>IF(AND('Mapa final'!$AB$55="Muy Baja",'Mapa final'!$AD$55="Menor"),CONCATENATE("R7C",'Mapa final'!$R$55),"")</f>
        <v/>
      </c>
      <c r="R52" s="71" t="str">
        <f>IF(AND('Mapa final'!$AB$56="Muy Baja",'Mapa final'!$AD$56="Menor"),CONCATENATE("R7C",'Mapa final'!$R$56),"")</f>
        <v/>
      </c>
      <c r="S52" s="71" t="str">
        <f>IF(AND('Mapa final'!$AB$57="Muy Baja",'Mapa final'!$AD$57="Menor"),CONCATENATE("R7C",'Mapa final'!$R$57),"")</f>
        <v/>
      </c>
      <c r="T52" s="71" t="str">
        <f>IF(AND('Mapa final'!$AB$58="Muy Baja",'Mapa final'!$AD$58="Menor"),CONCATENATE("R7C",'Mapa final'!$R$58),"")</f>
        <v/>
      </c>
      <c r="U52" s="72" t="str">
        <f>IF(AND('Mapa final'!$AB$59="Muy Baja",'Mapa final'!$AD$59="Menor"),CONCATENATE("R7C",'Mapa final'!$R$59),"")</f>
        <v/>
      </c>
      <c r="V52" s="61" t="str">
        <f>IF(AND('Mapa final'!$AB$54="Muy Baja",'Mapa final'!$AD$54="Moderado"),CONCATENATE("R7C",'Mapa final'!$R$54),"")</f>
        <v/>
      </c>
      <c r="W52" s="62" t="str">
        <f>IF(AND('Mapa final'!$AB$55="Muy Baja",'Mapa final'!$AD$55="Moderado"),CONCATENATE("R7C",'Mapa final'!$R$55),"")</f>
        <v/>
      </c>
      <c r="X52" s="62" t="str">
        <f>IF(AND('Mapa final'!$AB$56="Muy Baja",'Mapa final'!$AD$56="Moderado"),CONCATENATE("R7C",'Mapa final'!$R$56),"")</f>
        <v/>
      </c>
      <c r="Y52" s="62" t="str">
        <f>IF(AND('Mapa final'!$AB$57="Muy Baja",'Mapa final'!$AD$57="Moderado"),CONCATENATE("R7C",'Mapa final'!$R$57),"")</f>
        <v/>
      </c>
      <c r="Z52" s="62" t="str">
        <f>IF(AND('Mapa final'!$AB$58="Muy Baja",'Mapa final'!$AD$58="Moderado"),CONCATENATE("R7C",'Mapa final'!$R$58),"")</f>
        <v/>
      </c>
      <c r="AA52" s="63" t="str">
        <f>IF(AND('Mapa final'!$AB$59="Muy Baja",'Mapa final'!$AD$59="Moderado"),CONCATENATE("R7C",'Mapa final'!$R$59),"")</f>
        <v/>
      </c>
      <c r="AB52" s="46" t="str">
        <f>IF(AND('Mapa final'!$AB$54="Muy Baja",'Mapa final'!$AD$54="Mayor"),CONCATENATE("R7C",'Mapa final'!$R$54),"")</f>
        <v/>
      </c>
      <c r="AC52" s="47" t="str">
        <f>IF(AND('Mapa final'!$AB$55="Muy Baja",'Mapa final'!$AD$55="Mayor"),CONCATENATE("R7C",'Mapa final'!$R$55),"")</f>
        <v/>
      </c>
      <c r="AD52" s="47" t="str">
        <f>IF(AND('Mapa final'!$AB$56="Muy Baja",'Mapa final'!$AD$56="Mayor"),CONCATENATE("R7C",'Mapa final'!$R$56),"")</f>
        <v/>
      </c>
      <c r="AE52" s="47" t="str">
        <f>IF(AND('Mapa final'!$AB$57="Muy Baja",'Mapa final'!$AD$57="Mayor"),CONCATENATE("R7C",'Mapa final'!$R$57),"")</f>
        <v/>
      </c>
      <c r="AF52" s="47" t="str">
        <f>IF(AND('Mapa final'!$AB$58="Muy Baja",'Mapa final'!$AD$58="Mayor"),CONCATENATE("R7C",'Mapa final'!$R$58),"")</f>
        <v/>
      </c>
      <c r="AG52" s="48" t="str">
        <f>IF(AND('Mapa final'!$AB$59="Muy Baja",'Mapa final'!$AD$59="Mayor"),CONCATENATE("R7C",'Mapa final'!$R$59),"")</f>
        <v/>
      </c>
      <c r="AH52" s="49" t="str">
        <f>IF(AND('Mapa final'!$AB$54="Muy Baja",'Mapa final'!$AD$54="Catastrófico"),CONCATENATE("R7C",'Mapa final'!$R$54),"")</f>
        <v/>
      </c>
      <c r="AI52" s="50" t="str">
        <f>IF(AND('Mapa final'!$AB$55="Muy Baja",'Mapa final'!$AD$55="Catastrófico"),CONCATENATE("R7C",'Mapa final'!$R$55),"")</f>
        <v/>
      </c>
      <c r="AJ52" s="50" t="str">
        <f>IF(AND('Mapa final'!$AB$56="Muy Baja",'Mapa final'!$AD$56="Catastrófico"),CONCATENATE("R7C",'Mapa final'!$R$56),"")</f>
        <v/>
      </c>
      <c r="AK52" s="50" t="str">
        <f>IF(AND('Mapa final'!$AB$57="Muy Baja",'Mapa final'!$AD$57="Catastrófico"),CONCATENATE("R7C",'Mapa final'!$R$57),"")</f>
        <v/>
      </c>
      <c r="AL52" s="50" t="str">
        <f>IF(AND('Mapa final'!$AB$58="Muy Baja",'Mapa final'!$AD$58="Catastrófico"),CONCATENATE("R7C",'Mapa final'!$R$58),"")</f>
        <v/>
      </c>
      <c r="AM52" s="51" t="str">
        <f>IF(AND('Mapa final'!$AB$59="Muy Baja",'Mapa final'!$AD$59="Catastrófico"),CONCATENATE("R7C",'Mapa final'!$R$59),"")</f>
        <v/>
      </c>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row>
    <row r="53" spans="1:80" ht="15" customHeight="1" x14ac:dyDescent="0.25">
      <c r="A53" s="77"/>
      <c r="B53" s="408"/>
      <c r="C53" s="408"/>
      <c r="D53" s="409"/>
      <c r="E53" s="439"/>
      <c r="F53" s="438"/>
      <c r="G53" s="438"/>
      <c r="H53" s="438"/>
      <c r="I53" s="454"/>
      <c r="J53" s="70" t="str">
        <f>IF(AND('Mapa final'!$AB$60="Muy Baja",'Mapa final'!$AD$60="Leve"),CONCATENATE("R8C",'Mapa final'!$R$60),"")</f>
        <v/>
      </c>
      <c r="K53" s="71" t="str">
        <f>IF(AND('Mapa final'!$AB$61="Muy Baja",'Mapa final'!$AD$61="Leve"),CONCATENATE("R8C",'Mapa final'!$R$61),"")</f>
        <v/>
      </c>
      <c r="L53" s="71" t="str">
        <f>IF(AND('Mapa final'!$AB$62="Muy Baja",'Mapa final'!$AD$62="Leve"),CONCATENATE("R8C",'Mapa final'!$R$62),"")</f>
        <v/>
      </c>
      <c r="M53" s="71" t="str">
        <f>IF(AND('Mapa final'!$AB$63="Muy Baja",'Mapa final'!$AD$63="Leve"),CONCATENATE("R8C",'Mapa final'!$R$63),"")</f>
        <v/>
      </c>
      <c r="N53" s="71" t="str">
        <f>IF(AND('Mapa final'!$AB$64="Muy Baja",'Mapa final'!$AD$64="Leve"),CONCATENATE("R8C",'Mapa final'!$R$64),"")</f>
        <v/>
      </c>
      <c r="O53" s="72" t="str">
        <f>IF(AND('Mapa final'!$AB$65="Muy Baja",'Mapa final'!$AD$65="Leve"),CONCATENATE("R8C",'Mapa final'!$R$65),"")</f>
        <v/>
      </c>
      <c r="P53" s="70" t="str">
        <f>IF(AND('Mapa final'!$AB$60="Muy Baja",'Mapa final'!$AD$60="Menor"),CONCATENATE("R8C",'Mapa final'!$R$60),"")</f>
        <v/>
      </c>
      <c r="Q53" s="71" t="str">
        <f>IF(AND('Mapa final'!$AB$61="Muy Baja",'Mapa final'!$AD$61="Menor"),CONCATENATE("R8C",'Mapa final'!$R$61),"")</f>
        <v/>
      </c>
      <c r="R53" s="71" t="str">
        <f>IF(AND('Mapa final'!$AB$62="Muy Baja",'Mapa final'!$AD$62="Menor"),CONCATENATE("R8C",'Mapa final'!$R$62),"")</f>
        <v/>
      </c>
      <c r="S53" s="71" t="str">
        <f>IF(AND('Mapa final'!$AB$63="Muy Baja",'Mapa final'!$AD$63="Menor"),CONCATENATE("R8C",'Mapa final'!$R$63),"")</f>
        <v/>
      </c>
      <c r="T53" s="71" t="str">
        <f>IF(AND('Mapa final'!$AB$64="Muy Baja",'Mapa final'!$AD$64="Menor"),CONCATENATE("R8C",'Mapa final'!$R$64),"")</f>
        <v/>
      </c>
      <c r="U53" s="72" t="str">
        <f>IF(AND('Mapa final'!$AB$65="Muy Baja",'Mapa final'!$AD$65="Menor"),CONCATENATE("R8C",'Mapa final'!$R$65),"")</f>
        <v/>
      </c>
      <c r="V53" s="61" t="str">
        <f>IF(AND('Mapa final'!$AB$60="Muy Baja",'Mapa final'!$AD$60="Moderado"),CONCATENATE("R8C",'Mapa final'!$R$60),"")</f>
        <v/>
      </c>
      <c r="W53" s="62" t="str">
        <f>IF(AND('Mapa final'!$AB$61="Muy Baja",'Mapa final'!$AD$61="Moderado"),CONCATENATE("R8C",'Mapa final'!$R$61),"")</f>
        <v/>
      </c>
      <c r="X53" s="62" t="str">
        <f>IF(AND('Mapa final'!$AB$62="Muy Baja",'Mapa final'!$AD$62="Moderado"),CONCATENATE("R8C",'Mapa final'!$R$62),"")</f>
        <v/>
      </c>
      <c r="Y53" s="62" t="str">
        <f>IF(AND('Mapa final'!$AB$63="Muy Baja",'Mapa final'!$AD$63="Moderado"),CONCATENATE("R8C",'Mapa final'!$R$63),"")</f>
        <v/>
      </c>
      <c r="Z53" s="62" t="str">
        <f>IF(AND('Mapa final'!$AB$64="Muy Baja",'Mapa final'!$AD$64="Moderado"),CONCATENATE("R8C",'Mapa final'!$R$64),"")</f>
        <v/>
      </c>
      <c r="AA53" s="63" t="str">
        <f>IF(AND('Mapa final'!$AB$65="Muy Baja",'Mapa final'!$AD$65="Moderado"),CONCATENATE("R8C",'Mapa final'!$R$65),"")</f>
        <v/>
      </c>
      <c r="AB53" s="46" t="str">
        <f>IF(AND('Mapa final'!$AB$60="Muy Baja",'Mapa final'!$AD$60="Mayor"),CONCATENATE("R8C",'Mapa final'!$R$60),"")</f>
        <v/>
      </c>
      <c r="AC53" s="47" t="str">
        <f>IF(AND('Mapa final'!$AB$61="Muy Baja",'Mapa final'!$AD$61="Mayor"),CONCATENATE("R8C",'Mapa final'!$R$61),"")</f>
        <v/>
      </c>
      <c r="AD53" s="47" t="str">
        <f>IF(AND('Mapa final'!$AB$62="Muy Baja",'Mapa final'!$AD$62="Mayor"),CONCATENATE("R8C",'Mapa final'!$R$62),"")</f>
        <v/>
      </c>
      <c r="AE53" s="47" t="str">
        <f>IF(AND('Mapa final'!$AB$63="Muy Baja",'Mapa final'!$AD$63="Mayor"),CONCATENATE("R8C",'Mapa final'!$R$63),"")</f>
        <v/>
      </c>
      <c r="AF53" s="47" t="str">
        <f>IF(AND('Mapa final'!$AB$64="Muy Baja",'Mapa final'!$AD$64="Mayor"),CONCATENATE("R8C",'Mapa final'!$R$64),"")</f>
        <v/>
      </c>
      <c r="AG53" s="48" t="str">
        <f>IF(AND('Mapa final'!$AB$65="Muy Baja",'Mapa final'!$AD$65="Mayor"),CONCATENATE("R8C",'Mapa final'!$R$65),"")</f>
        <v/>
      </c>
      <c r="AH53" s="49" t="str">
        <f>IF(AND('Mapa final'!$AB$60="Muy Baja",'Mapa final'!$AD$60="Catastrófico"),CONCATENATE("R8C",'Mapa final'!$R$60),"")</f>
        <v/>
      </c>
      <c r="AI53" s="50" t="str">
        <f>IF(AND('Mapa final'!$AB$61="Muy Baja",'Mapa final'!$AD$61="Catastrófico"),CONCATENATE("R8C",'Mapa final'!$R$61),"")</f>
        <v/>
      </c>
      <c r="AJ53" s="50" t="str">
        <f>IF(AND('Mapa final'!$AB$62="Muy Baja",'Mapa final'!$AD$62="Catastrófico"),CONCATENATE("R8C",'Mapa final'!$R$62),"")</f>
        <v/>
      </c>
      <c r="AK53" s="50" t="str">
        <f>IF(AND('Mapa final'!$AB$63="Muy Baja",'Mapa final'!$AD$63="Catastrófico"),CONCATENATE("R8C",'Mapa final'!$R$63),"")</f>
        <v/>
      </c>
      <c r="AL53" s="50" t="str">
        <f>IF(AND('Mapa final'!$AB$64="Muy Baja",'Mapa final'!$AD$64="Catastrófico"),CONCATENATE("R8C",'Mapa final'!$R$64),"")</f>
        <v/>
      </c>
      <c r="AM53" s="51" t="str">
        <f>IF(AND('Mapa final'!$AB$65="Muy Baja",'Mapa final'!$AD$65="Catastrófico"),CONCATENATE("R8C",'Mapa final'!$R$65),"")</f>
        <v/>
      </c>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row>
    <row r="54" spans="1:80" ht="15" customHeight="1" x14ac:dyDescent="0.25">
      <c r="A54" s="77"/>
      <c r="B54" s="408"/>
      <c r="C54" s="408"/>
      <c r="D54" s="409"/>
      <c r="E54" s="439"/>
      <c r="F54" s="438"/>
      <c r="G54" s="438"/>
      <c r="H54" s="438"/>
      <c r="I54" s="454"/>
      <c r="J54" s="70" t="str">
        <f>IF(AND('Mapa final'!$AB$66="Muy Baja",'Mapa final'!$AD$66="Leve"),CONCATENATE("R9C",'Mapa final'!$R$66),"")</f>
        <v/>
      </c>
      <c r="K54" s="71" t="str">
        <f>IF(AND('Mapa final'!$AB$67="Muy Baja",'Mapa final'!$AD$67="Leve"),CONCATENATE("R9C",'Mapa final'!$R$67),"")</f>
        <v/>
      </c>
      <c r="L54" s="71" t="str">
        <f>IF(AND('Mapa final'!$AB$68="Muy Baja",'Mapa final'!$AD$68="Leve"),CONCATENATE("R9C",'Mapa final'!$R$68),"")</f>
        <v/>
      </c>
      <c r="M54" s="71" t="str">
        <f>IF(AND('Mapa final'!$AB$69="Muy Baja",'Mapa final'!$AD$69="Leve"),CONCATENATE("R9C",'Mapa final'!$R$69),"")</f>
        <v/>
      </c>
      <c r="N54" s="71" t="str">
        <f>IF(AND('Mapa final'!$AB$70="Muy Baja",'Mapa final'!$AD$70="Leve"),CONCATENATE("R9C",'Mapa final'!$R$70),"")</f>
        <v/>
      </c>
      <c r="O54" s="72" t="str">
        <f>IF(AND('Mapa final'!$AB$71="Muy Baja",'Mapa final'!$AD$71="Leve"),CONCATENATE("R9C",'Mapa final'!$R$71),"")</f>
        <v/>
      </c>
      <c r="P54" s="70" t="str">
        <f>IF(AND('Mapa final'!$AB$66="Muy Baja",'Mapa final'!$AD$66="Menor"),CONCATENATE("R9C",'Mapa final'!$R$66),"")</f>
        <v/>
      </c>
      <c r="Q54" s="71" t="str">
        <f>IF(AND('Mapa final'!$AB$67="Muy Baja",'Mapa final'!$AD$67="Menor"),CONCATENATE("R9C",'Mapa final'!$R$67),"")</f>
        <v/>
      </c>
      <c r="R54" s="71" t="str">
        <f>IF(AND('Mapa final'!$AB$68="Muy Baja",'Mapa final'!$AD$68="Menor"),CONCATENATE("R9C",'Mapa final'!$R$68),"")</f>
        <v/>
      </c>
      <c r="S54" s="71" t="str">
        <f>IF(AND('Mapa final'!$AB$69="Muy Baja",'Mapa final'!$AD$69="Menor"),CONCATENATE("R9C",'Mapa final'!$R$69),"")</f>
        <v/>
      </c>
      <c r="T54" s="71" t="str">
        <f>IF(AND('Mapa final'!$AB$70="Muy Baja",'Mapa final'!$AD$70="Menor"),CONCATENATE("R9C",'Mapa final'!$R$70),"")</f>
        <v/>
      </c>
      <c r="U54" s="72" t="str">
        <f>IF(AND('Mapa final'!$AB$71="Muy Baja",'Mapa final'!$AD$71="Menor"),CONCATENATE("R9C",'Mapa final'!$R$71),"")</f>
        <v/>
      </c>
      <c r="V54" s="61" t="str">
        <f>IF(AND('Mapa final'!$AB$66="Muy Baja",'Mapa final'!$AD$66="Moderado"),CONCATENATE("R9C",'Mapa final'!$R$66),"")</f>
        <v/>
      </c>
      <c r="W54" s="62" t="str">
        <f>IF(AND('Mapa final'!$AB$67="Muy Baja",'Mapa final'!$AD$67="Moderado"),CONCATENATE("R9C",'Mapa final'!$R$67),"")</f>
        <v/>
      </c>
      <c r="X54" s="62" t="str">
        <f>IF(AND('Mapa final'!$AB$68="Muy Baja",'Mapa final'!$AD$68="Moderado"),CONCATENATE("R9C",'Mapa final'!$R$68),"")</f>
        <v/>
      </c>
      <c r="Y54" s="62" t="str">
        <f>IF(AND('Mapa final'!$AB$69="Muy Baja",'Mapa final'!$AD$69="Moderado"),CONCATENATE("R9C",'Mapa final'!$R$69),"")</f>
        <v/>
      </c>
      <c r="Z54" s="62" t="str">
        <f>IF(AND('Mapa final'!$AB$70="Muy Baja",'Mapa final'!$AD$70="Moderado"),CONCATENATE("R9C",'Mapa final'!$R$70),"")</f>
        <v/>
      </c>
      <c r="AA54" s="63" t="str">
        <f>IF(AND('Mapa final'!$AB$71="Muy Baja",'Mapa final'!$AD$71="Moderado"),CONCATENATE("R9C",'Mapa final'!$R$71),"")</f>
        <v/>
      </c>
      <c r="AB54" s="46" t="str">
        <f>IF(AND('Mapa final'!$AB$66="Muy Baja",'Mapa final'!$AD$66="Mayor"),CONCATENATE("R9C",'Mapa final'!$R$66),"")</f>
        <v/>
      </c>
      <c r="AC54" s="47" t="str">
        <f>IF(AND('Mapa final'!$AB$67="Muy Baja",'Mapa final'!$AD$67="Mayor"),CONCATENATE("R9C",'Mapa final'!$R$67),"")</f>
        <v/>
      </c>
      <c r="AD54" s="47" t="str">
        <f>IF(AND('Mapa final'!$AB$68="Muy Baja",'Mapa final'!$AD$68="Mayor"),CONCATENATE("R9C",'Mapa final'!$R$68),"")</f>
        <v/>
      </c>
      <c r="AE54" s="47" t="str">
        <f>IF(AND('Mapa final'!$AB$69="Muy Baja",'Mapa final'!$AD$69="Mayor"),CONCATENATE("R9C",'Mapa final'!$R$69),"")</f>
        <v/>
      </c>
      <c r="AF54" s="47" t="str">
        <f>IF(AND('Mapa final'!$AB$70="Muy Baja",'Mapa final'!$AD$70="Mayor"),CONCATENATE("R9C",'Mapa final'!$R$70),"")</f>
        <v/>
      </c>
      <c r="AG54" s="48" t="str">
        <f>IF(AND('Mapa final'!$AB$71="Muy Baja",'Mapa final'!$AD$71="Mayor"),CONCATENATE("R9C",'Mapa final'!$R$71),"")</f>
        <v/>
      </c>
      <c r="AH54" s="49" t="str">
        <f>IF(AND('Mapa final'!$AB$66="Muy Baja",'Mapa final'!$AD$66="Catastrófico"),CONCATENATE("R9C",'Mapa final'!$R$66),"")</f>
        <v/>
      </c>
      <c r="AI54" s="50" t="str">
        <f>IF(AND('Mapa final'!$AB$67="Muy Baja",'Mapa final'!$AD$67="Catastrófico"),CONCATENATE("R9C",'Mapa final'!$R$67),"")</f>
        <v/>
      </c>
      <c r="AJ54" s="50" t="str">
        <f>IF(AND('Mapa final'!$AB$68="Muy Baja",'Mapa final'!$AD$68="Catastrófico"),CONCATENATE("R9C",'Mapa final'!$R$68),"")</f>
        <v/>
      </c>
      <c r="AK54" s="50" t="str">
        <f>IF(AND('Mapa final'!$AB$69="Muy Baja",'Mapa final'!$AD$69="Catastrófico"),CONCATENATE("R9C",'Mapa final'!$R$69),"")</f>
        <v/>
      </c>
      <c r="AL54" s="50" t="str">
        <f>IF(AND('Mapa final'!$AB$70="Muy Baja",'Mapa final'!$AD$70="Catastrófico"),CONCATENATE("R9C",'Mapa final'!$R$70),"")</f>
        <v/>
      </c>
      <c r="AM54" s="51" t="str">
        <f>IF(AND('Mapa final'!$AB$71="Muy Baja",'Mapa final'!$AD$71="Catastrófico"),CONCATENATE("R9C",'Mapa final'!$R$71),"")</f>
        <v/>
      </c>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row>
    <row r="55" spans="1:80" ht="15.75" customHeight="1" thickBot="1" x14ac:dyDescent="0.3">
      <c r="A55" s="77"/>
      <c r="B55" s="408"/>
      <c r="C55" s="408"/>
      <c r="D55" s="409"/>
      <c r="E55" s="440"/>
      <c r="F55" s="441"/>
      <c r="G55" s="441"/>
      <c r="H55" s="441"/>
      <c r="I55" s="455"/>
      <c r="J55" s="73" t="str">
        <f>IF(AND('Mapa final'!$AB$72="Muy Baja",'Mapa final'!$AD$72="Leve"),CONCATENATE("R10C",'Mapa final'!$R$72),"")</f>
        <v/>
      </c>
      <c r="K55" s="74" t="str">
        <f>IF(AND('Mapa final'!$AB$73="Muy Baja",'Mapa final'!$AD$73="Leve"),CONCATENATE("R10C",'Mapa final'!$R$73),"")</f>
        <v/>
      </c>
      <c r="L55" s="74" t="str">
        <f>IF(AND('Mapa final'!$AB$74="Muy Baja",'Mapa final'!$AD$74="Leve"),CONCATENATE("R10C",'Mapa final'!$R$74),"")</f>
        <v/>
      </c>
      <c r="M55" s="74" t="str">
        <f>IF(AND('Mapa final'!$AB$75="Muy Baja",'Mapa final'!$AD$75="Leve"),CONCATENATE("R10C",'Mapa final'!$R$75),"")</f>
        <v/>
      </c>
      <c r="N55" s="74" t="str">
        <f>IF(AND('Mapa final'!$AB$76="Muy Baja",'Mapa final'!$AD$76="Leve"),CONCATENATE("R10C",'Mapa final'!$R$76),"")</f>
        <v/>
      </c>
      <c r="O55" s="75" t="str">
        <f>IF(AND('Mapa final'!$AB$77="Muy Baja",'Mapa final'!$AD$77="Leve"),CONCATENATE("R10C",'Mapa final'!$R$77),"")</f>
        <v/>
      </c>
      <c r="P55" s="73" t="str">
        <f>IF(AND('Mapa final'!$AB$72="Muy Baja",'Mapa final'!$AD$72="Menor"),CONCATENATE("R10C",'Mapa final'!$R$72),"")</f>
        <v/>
      </c>
      <c r="Q55" s="74" t="str">
        <f>IF(AND('Mapa final'!$AB$73="Muy Baja",'Mapa final'!$AD$73="Menor"),CONCATENATE("R10C",'Mapa final'!$R$73),"")</f>
        <v/>
      </c>
      <c r="R55" s="74" t="str">
        <f>IF(AND('Mapa final'!$AB$74="Muy Baja",'Mapa final'!$AD$74="Menor"),CONCATENATE("R10C",'Mapa final'!$R$74),"")</f>
        <v/>
      </c>
      <c r="S55" s="74" t="str">
        <f>IF(AND('Mapa final'!$AB$75="Muy Baja",'Mapa final'!$AD$75="Menor"),CONCATENATE("R10C",'Mapa final'!$R$75),"")</f>
        <v/>
      </c>
      <c r="T55" s="74" t="str">
        <f>IF(AND('Mapa final'!$AB$76="Muy Baja",'Mapa final'!$AD$76="Menor"),CONCATENATE("R10C",'Mapa final'!$R$76),"")</f>
        <v/>
      </c>
      <c r="U55" s="75" t="str">
        <f>IF(AND('Mapa final'!$AB$77="Muy Baja",'Mapa final'!$AD$77="Menor"),CONCATENATE("R10C",'Mapa final'!$R$77),"")</f>
        <v/>
      </c>
      <c r="V55" s="64" t="str">
        <f>IF(AND('Mapa final'!$AB$72="Muy Baja",'Mapa final'!$AD$72="Moderado"),CONCATENATE("R10C",'Mapa final'!$R$72),"")</f>
        <v/>
      </c>
      <c r="W55" s="65" t="str">
        <f>IF(AND('Mapa final'!$AB$73="Muy Baja",'Mapa final'!$AD$73="Moderado"),CONCATENATE("R10C",'Mapa final'!$R$73),"")</f>
        <v/>
      </c>
      <c r="X55" s="65" t="str">
        <f>IF(AND('Mapa final'!$AB$74="Muy Baja",'Mapa final'!$AD$74="Moderado"),CONCATENATE("R10C",'Mapa final'!$R$74),"")</f>
        <v/>
      </c>
      <c r="Y55" s="65" t="str">
        <f>IF(AND('Mapa final'!$AB$75="Muy Baja",'Mapa final'!$AD$75="Moderado"),CONCATENATE("R10C",'Mapa final'!$R$75),"")</f>
        <v/>
      </c>
      <c r="Z55" s="65" t="str">
        <f>IF(AND('Mapa final'!$AB$76="Muy Baja",'Mapa final'!$AD$76="Moderado"),CONCATENATE("R10C",'Mapa final'!$R$76),"")</f>
        <v/>
      </c>
      <c r="AA55" s="66" t="str">
        <f>IF(AND('Mapa final'!$AB$77="Muy Baja",'Mapa final'!$AD$77="Moderado"),CONCATENATE("R10C",'Mapa final'!$R$77),"")</f>
        <v/>
      </c>
      <c r="AB55" s="52" t="str">
        <f>IF(AND('Mapa final'!$AB$72="Muy Baja",'Mapa final'!$AD$72="Mayor"),CONCATENATE("R10C",'Mapa final'!$R$72),"")</f>
        <v/>
      </c>
      <c r="AC55" s="53" t="str">
        <f>IF(AND('Mapa final'!$AB$73="Muy Baja",'Mapa final'!$AD$73="Mayor"),CONCATENATE("R10C",'Mapa final'!$R$73),"")</f>
        <v/>
      </c>
      <c r="AD55" s="53" t="str">
        <f>IF(AND('Mapa final'!$AB$74="Muy Baja",'Mapa final'!$AD$74="Mayor"),CONCATENATE("R10C",'Mapa final'!$R$74),"")</f>
        <v/>
      </c>
      <c r="AE55" s="53" t="str">
        <f>IF(AND('Mapa final'!$AB$75="Muy Baja",'Mapa final'!$AD$75="Mayor"),CONCATENATE("R10C",'Mapa final'!$R$75),"")</f>
        <v/>
      </c>
      <c r="AF55" s="53" t="str">
        <f>IF(AND('Mapa final'!$AB$76="Muy Baja",'Mapa final'!$AD$76="Mayor"),CONCATENATE("R10C",'Mapa final'!$R$76),"")</f>
        <v/>
      </c>
      <c r="AG55" s="54" t="str">
        <f>IF(AND('Mapa final'!$AB$77="Muy Baja",'Mapa final'!$AD$77="Mayor"),CONCATENATE("R10C",'Mapa final'!$R$77),"")</f>
        <v/>
      </c>
      <c r="AH55" s="55" t="str">
        <f>IF(AND('Mapa final'!$AB$72="Muy Baja",'Mapa final'!$AD$72="Catastrófico"),CONCATENATE("R10C",'Mapa final'!$R$72),"")</f>
        <v/>
      </c>
      <c r="AI55" s="56" t="str">
        <f>IF(AND('Mapa final'!$AB$73="Muy Baja",'Mapa final'!$AD$73="Catastrófico"),CONCATENATE("R10C",'Mapa final'!$R$73),"")</f>
        <v/>
      </c>
      <c r="AJ55" s="56" t="str">
        <f>IF(AND('Mapa final'!$AB$74="Muy Baja",'Mapa final'!$AD$74="Catastrófico"),CONCATENATE("R10C",'Mapa final'!$R$74),"")</f>
        <v/>
      </c>
      <c r="AK55" s="56" t="str">
        <f>IF(AND('Mapa final'!$AB$75="Muy Baja",'Mapa final'!$AD$75="Catastrófico"),CONCATENATE("R10C",'Mapa final'!$R$75),"")</f>
        <v/>
      </c>
      <c r="AL55" s="56" t="str">
        <f>IF(AND('Mapa final'!$AB$76="Muy Baja",'Mapa final'!$AD$76="Catastrófico"),CONCATENATE("R10C",'Mapa final'!$R$76),"")</f>
        <v/>
      </c>
      <c r="AM55" s="57" t="str">
        <f>IF(AND('Mapa final'!$AB$77="Muy Baja",'Mapa final'!$AD$77="Catastrófico"),CONCATENATE("R10C",'Mapa final'!$R$77),"")</f>
        <v/>
      </c>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row>
    <row r="56" spans="1:80" x14ac:dyDescent="0.25">
      <c r="A56" s="77"/>
      <c r="B56" s="77"/>
      <c r="C56" s="77"/>
      <c r="D56" s="77"/>
      <c r="E56" s="77"/>
      <c r="F56" s="77"/>
      <c r="G56" s="77"/>
      <c r="H56" s="77"/>
      <c r="I56" s="77"/>
      <c r="J56" s="435" t="s">
        <v>108</v>
      </c>
      <c r="K56" s="436"/>
      <c r="L56" s="436"/>
      <c r="M56" s="436"/>
      <c r="N56" s="436"/>
      <c r="O56" s="453"/>
      <c r="P56" s="435" t="s">
        <v>107</v>
      </c>
      <c r="Q56" s="436"/>
      <c r="R56" s="436"/>
      <c r="S56" s="436"/>
      <c r="T56" s="436"/>
      <c r="U56" s="453"/>
      <c r="V56" s="435" t="s">
        <v>106</v>
      </c>
      <c r="W56" s="436"/>
      <c r="X56" s="436"/>
      <c r="Y56" s="436"/>
      <c r="Z56" s="436"/>
      <c r="AA56" s="453"/>
      <c r="AB56" s="435" t="s">
        <v>105</v>
      </c>
      <c r="AC56" s="474"/>
      <c r="AD56" s="436"/>
      <c r="AE56" s="436"/>
      <c r="AF56" s="436"/>
      <c r="AG56" s="453"/>
      <c r="AH56" s="435" t="s">
        <v>104</v>
      </c>
      <c r="AI56" s="436"/>
      <c r="AJ56" s="436"/>
      <c r="AK56" s="436"/>
      <c r="AL56" s="436"/>
      <c r="AM56" s="453"/>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c r="BV56" s="77"/>
      <c r="BW56" s="77"/>
      <c r="BX56" s="77"/>
      <c r="BY56" s="77"/>
      <c r="BZ56" s="77"/>
      <c r="CA56" s="77"/>
      <c r="CB56" s="77"/>
    </row>
    <row r="57" spans="1:80" x14ac:dyDescent="0.25">
      <c r="A57" s="77"/>
      <c r="B57" s="77"/>
      <c r="C57" s="77"/>
      <c r="D57" s="77"/>
      <c r="E57" s="77"/>
      <c r="F57" s="77"/>
      <c r="G57" s="77"/>
      <c r="H57" s="77"/>
      <c r="I57" s="77"/>
      <c r="J57" s="439"/>
      <c r="K57" s="438"/>
      <c r="L57" s="438"/>
      <c r="M57" s="438"/>
      <c r="N57" s="438"/>
      <c r="O57" s="454"/>
      <c r="P57" s="439"/>
      <c r="Q57" s="438"/>
      <c r="R57" s="438"/>
      <c r="S57" s="438"/>
      <c r="T57" s="438"/>
      <c r="U57" s="454"/>
      <c r="V57" s="439"/>
      <c r="W57" s="438"/>
      <c r="X57" s="438"/>
      <c r="Y57" s="438"/>
      <c r="Z57" s="438"/>
      <c r="AA57" s="454"/>
      <c r="AB57" s="439"/>
      <c r="AC57" s="438"/>
      <c r="AD57" s="438"/>
      <c r="AE57" s="438"/>
      <c r="AF57" s="438"/>
      <c r="AG57" s="454"/>
      <c r="AH57" s="439"/>
      <c r="AI57" s="438"/>
      <c r="AJ57" s="438"/>
      <c r="AK57" s="438"/>
      <c r="AL57" s="438"/>
      <c r="AM57" s="454"/>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77"/>
      <c r="CB57" s="77"/>
    </row>
    <row r="58" spans="1:80" x14ac:dyDescent="0.25">
      <c r="A58" s="77"/>
      <c r="B58" s="77"/>
      <c r="C58" s="77"/>
      <c r="D58" s="77"/>
      <c r="E58" s="77"/>
      <c r="F58" s="77"/>
      <c r="G58" s="77"/>
      <c r="H58" s="77"/>
      <c r="I58" s="77"/>
      <c r="J58" s="439"/>
      <c r="K58" s="438"/>
      <c r="L58" s="438"/>
      <c r="M58" s="438"/>
      <c r="N58" s="438"/>
      <c r="O58" s="454"/>
      <c r="P58" s="439"/>
      <c r="Q58" s="438"/>
      <c r="R58" s="438"/>
      <c r="S58" s="438"/>
      <c r="T58" s="438"/>
      <c r="U58" s="454"/>
      <c r="V58" s="439"/>
      <c r="W58" s="438"/>
      <c r="X58" s="438"/>
      <c r="Y58" s="438"/>
      <c r="Z58" s="438"/>
      <c r="AA58" s="454"/>
      <c r="AB58" s="439"/>
      <c r="AC58" s="438"/>
      <c r="AD58" s="438"/>
      <c r="AE58" s="438"/>
      <c r="AF58" s="438"/>
      <c r="AG58" s="454"/>
      <c r="AH58" s="439"/>
      <c r="AI58" s="438"/>
      <c r="AJ58" s="438"/>
      <c r="AK58" s="438"/>
      <c r="AL58" s="438"/>
      <c r="AM58" s="454"/>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row>
    <row r="59" spans="1:80" x14ac:dyDescent="0.25">
      <c r="A59" s="77"/>
      <c r="B59" s="77"/>
      <c r="C59" s="77"/>
      <c r="D59" s="77"/>
      <c r="E59" s="77"/>
      <c r="F59" s="77"/>
      <c r="G59" s="77"/>
      <c r="H59" s="77"/>
      <c r="I59" s="77"/>
      <c r="J59" s="439"/>
      <c r="K59" s="438"/>
      <c r="L59" s="438"/>
      <c r="M59" s="438"/>
      <c r="N59" s="438"/>
      <c r="O59" s="454"/>
      <c r="P59" s="439"/>
      <c r="Q59" s="438"/>
      <c r="R59" s="438"/>
      <c r="S59" s="438"/>
      <c r="T59" s="438"/>
      <c r="U59" s="454"/>
      <c r="V59" s="439"/>
      <c r="W59" s="438"/>
      <c r="X59" s="438"/>
      <c r="Y59" s="438"/>
      <c r="Z59" s="438"/>
      <c r="AA59" s="454"/>
      <c r="AB59" s="439"/>
      <c r="AC59" s="438"/>
      <c r="AD59" s="438"/>
      <c r="AE59" s="438"/>
      <c r="AF59" s="438"/>
      <c r="AG59" s="454"/>
      <c r="AH59" s="439"/>
      <c r="AI59" s="438"/>
      <c r="AJ59" s="438"/>
      <c r="AK59" s="438"/>
      <c r="AL59" s="438"/>
      <c r="AM59" s="454"/>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row>
    <row r="60" spans="1:80" x14ac:dyDescent="0.25">
      <c r="A60" s="77"/>
      <c r="B60" s="77"/>
      <c r="C60" s="77"/>
      <c r="D60" s="77"/>
      <c r="E60" s="77"/>
      <c r="F60" s="77"/>
      <c r="G60" s="77"/>
      <c r="H60" s="77"/>
      <c r="I60" s="77"/>
      <c r="J60" s="439"/>
      <c r="K60" s="438"/>
      <c r="L60" s="438"/>
      <c r="M60" s="438"/>
      <c r="N60" s="438"/>
      <c r="O60" s="454"/>
      <c r="P60" s="439"/>
      <c r="Q60" s="438"/>
      <c r="R60" s="438"/>
      <c r="S60" s="438"/>
      <c r="T60" s="438"/>
      <c r="U60" s="454"/>
      <c r="V60" s="439"/>
      <c r="W60" s="438"/>
      <c r="X60" s="438"/>
      <c r="Y60" s="438"/>
      <c r="Z60" s="438"/>
      <c r="AA60" s="454"/>
      <c r="AB60" s="439"/>
      <c r="AC60" s="438"/>
      <c r="AD60" s="438"/>
      <c r="AE60" s="438"/>
      <c r="AF60" s="438"/>
      <c r="AG60" s="454"/>
      <c r="AH60" s="439"/>
      <c r="AI60" s="438"/>
      <c r="AJ60" s="438"/>
      <c r="AK60" s="438"/>
      <c r="AL60" s="438"/>
      <c r="AM60" s="454"/>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row>
    <row r="61" spans="1:80" ht="15.75" thickBot="1" x14ac:dyDescent="0.3">
      <c r="A61" s="77"/>
      <c r="B61" s="77"/>
      <c r="C61" s="77"/>
      <c r="D61" s="77"/>
      <c r="E61" s="77"/>
      <c r="F61" s="77"/>
      <c r="G61" s="77"/>
      <c r="H61" s="77"/>
      <c r="I61" s="77"/>
      <c r="J61" s="440"/>
      <c r="K61" s="441"/>
      <c r="L61" s="441"/>
      <c r="M61" s="441"/>
      <c r="N61" s="441"/>
      <c r="O61" s="455"/>
      <c r="P61" s="440"/>
      <c r="Q61" s="441"/>
      <c r="R61" s="441"/>
      <c r="S61" s="441"/>
      <c r="T61" s="441"/>
      <c r="U61" s="455"/>
      <c r="V61" s="440"/>
      <c r="W61" s="441"/>
      <c r="X61" s="441"/>
      <c r="Y61" s="441"/>
      <c r="Z61" s="441"/>
      <c r="AA61" s="455"/>
      <c r="AB61" s="440"/>
      <c r="AC61" s="441"/>
      <c r="AD61" s="441"/>
      <c r="AE61" s="441"/>
      <c r="AF61" s="441"/>
      <c r="AG61" s="455"/>
      <c r="AH61" s="440"/>
      <c r="AI61" s="441"/>
      <c r="AJ61" s="441"/>
      <c r="AK61" s="441"/>
      <c r="AL61" s="441"/>
      <c r="AM61" s="455"/>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row>
    <row r="62" spans="1:80" x14ac:dyDescent="0.25">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row>
    <row r="63" spans="1:80" ht="15" customHeight="1" x14ac:dyDescent="0.25">
      <c r="A63" s="77"/>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77"/>
      <c r="AV63" s="77"/>
      <c r="AW63" s="77"/>
      <c r="AX63" s="77"/>
      <c r="AY63" s="77"/>
      <c r="AZ63" s="77"/>
      <c r="BA63" s="77"/>
      <c r="BB63" s="77"/>
      <c r="BC63" s="77"/>
      <c r="BD63" s="77"/>
      <c r="BE63" s="77"/>
      <c r="BF63" s="77"/>
      <c r="BG63" s="77"/>
      <c r="BH63" s="77"/>
    </row>
    <row r="64" spans="1:80" ht="15" customHeight="1" x14ac:dyDescent="0.25">
      <c r="A64" s="77"/>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1"/>
      <c r="AU64" s="77"/>
      <c r="AV64" s="77"/>
      <c r="AW64" s="77"/>
      <c r="AX64" s="77"/>
      <c r="AY64" s="77"/>
      <c r="AZ64" s="77"/>
      <c r="BA64" s="77"/>
      <c r="BB64" s="77"/>
      <c r="BC64" s="77"/>
      <c r="BD64" s="77"/>
      <c r="BE64" s="77"/>
      <c r="BF64" s="77"/>
      <c r="BG64" s="77"/>
      <c r="BH64" s="77"/>
    </row>
    <row r="65" spans="1:60" x14ac:dyDescent="0.25">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row>
    <row r="66" spans="1:60" x14ac:dyDescent="0.25">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row>
    <row r="67" spans="1:60" x14ac:dyDescent="0.25">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row>
    <row r="68" spans="1:60" x14ac:dyDescent="0.25">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row>
    <row r="69" spans="1:60" x14ac:dyDescent="0.25">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row>
    <row r="70" spans="1:60" x14ac:dyDescent="0.25">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row>
    <row r="71" spans="1:60" x14ac:dyDescent="0.25">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row>
    <row r="72" spans="1:60" x14ac:dyDescent="0.25">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row>
    <row r="73" spans="1:60" x14ac:dyDescent="0.25">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row>
    <row r="74" spans="1:60" x14ac:dyDescent="0.25">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c r="BG74" s="77"/>
      <c r="BH74" s="77"/>
    </row>
    <row r="75" spans="1:60" x14ac:dyDescent="0.25">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row>
    <row r="76" spans="1:60" x14ac:dyDescent="0.25">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row>
    <row r="77" spans="1:60" x14ac:dyDescent="0.25">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row>
    <row r="78" spans="1:60" x14ac:dyDescent="0.25">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row>
    <row r="79" spans="1:60" x14ac:dyDescent="0.25">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row>
    <row r="80" spans="1:60" x14ac:dyDescent="0.25">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row>
    <row r="81" spans="1:60" x14ac:dyDescent="0.25">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row>
    <row r="82" spans="1:60" x14ac:dyDescent="0.25">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row>
    <row r="83" spans="1:60" x14ac:dyDescent="0.25">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row>
    <row r="84" spans="1:60" x14ac:dyDescent="0.25">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row>
    <row r="85" spans="1:60" x14ac:dyDescent="0.25">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row>
    <row r="86" spans="1:60" x14ac:dyDescent="0.25">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row>
    <row r="87" spans="1:60" x14ac:dyDescent="0.25">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row>
    <row r="88" spans="1:60" x14ac:dyDescent="0.25">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row>
    <row r="89" spans="1:60" x14ac:dyDescent="0.25">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c r="BG89" s="77"/>
      <c r="BH89" s="77"/>
    </row>
    <row r="90" spans="1:60" x14ac:dyDescent="0.25">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c r="BG90" s="77"/>
      <c r="BH90" s="77"/>
    </row>
    <row r="91" spans="1:60" x14ac:dyDescent="0.25">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row>
    <row r="92" spans="1:60" x14ac:dyDescent="0.25">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row>
    <row r="93" spans="1:60" x14ac:dyDescent="0.25">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7"/>
    </row>
    <row r="94" spans="1:60" x14ac:dyDescent="0.25">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row>
    <row r="95" spans="1:60" x14ac:dyDescent="0.25">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row>
    <row r="96" spans="1:60" x14ac:dyDescent="0.25">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c r="BG96" s="77"/>
      <c r="BH96" s="77"/>
    </row>
    <row r="97" spans="1:60" x14ac:dyDescent="0.25">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row>
    <row r="98" spans="1:60" x14ac:dyDescent="0.25">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c r="BA98" s="77"/>
      <c r="BB98" s="77"/>
      <c r="BC98" s="77"/>
      <c r="BD98" s="77"/>
      <c r="BE98" s="77"/>
      <c r="BF98" s="77"/>
      <c r="BG98" s="77"/>
      <c r="BH98" s="77"/>
    </row>
    <row r="99" spans="1:60" x14ac:dyDescent="0.25">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c r="BG99" s="77"/>
      <c r="BH99" s="77"/>
    </row>
    <row r="100" spans="1:60" x14ac:dyDescent="0.25">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row>
    <row r="101" spans="1:60" x14ac:dyDescent="0.25">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row>
    <row r="102" spans="1:60" x14ac:dyDescent="0.25">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row>
    <row r="103" spans="1:60" x14ac:dyDescent="0.25">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c r="AZ103" s="77"/>
      <c r="BA103" s="77"/>
      <c r="BB103" s="77"/>
      <c r="BC103" s="77"/>
      <c r="BD103" s="77"/>
      <c r="BE103" s="77"/>
      <c r="BF103" s="77"/>
      <c r="BG103" s="77"/>
      <c r="BH103" s="77"/>
    </row>
    <row r="104" spans="1:60" x14ac:dyDescent="0.25">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row>
    <row r="105" spans="1:60" x14ac:dyDescent="0.25">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c r="BF105" s="77"/>
      <c r="BG105" s="77"/>
      <c r="BH105" s="77"/>
    </row>
    <row r="106" spans="1:60" x14ac:dyDescent="0.25">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c r="BC106" s="77"/>
      <c r="BD106" s="77"/>
      <c r="BE106" s="77"/>
      <c r="BF106" s="77"/>
      <c r="BG106" s="77"/>
      <c r="BH106" s="77"/>
    </row>
    <row r="107" spans="1:60" x14ac:dyDescent="0.25">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c r="AZ107" s="77"/>
      <c r="BA107" s="77"/>
      <c r="BB107" s="77"/>
      <c r="BC107" s="77"/>
      <c r="BD107" s="77"/>
      <c r="BE107" s="77"/>
      <c r="BF107" s="77"/>
      <c r="BG107" s="77"/>
      <c r="BH107" s="77"/>
    </row>
    <row r="108" spans="1:60" x14ac:dyDescent="0.25">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c r="AZ108" s="77"/>
      <c r="BA108" s="77"/>
      <c r="BB108" s="77"/>
      <c r="BC108" s="77"/>
      <c r="BD108" s="77"/>
      <c r="BE108" s="77"/>
      <c r="BF108" s="77"/>
      <c r="BG108" s="77"/>
      <c r="BH108" s="77"/>
    </row>
    <row r="109" spans="1:60" x14ac:dyDescent="0.25">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7"/>
      <c r="BE109" s="77"/>
      <c r="BF109" s="77"/>
      <c r="BG109" s="77"/>
      <c r="BH109" s="77"/>
    </row>
    <row r="110" spans="1:60" x14ac:dyDescent="0.25">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c r="BA110" s="77"/>
      <c r="BB110" s="77"/>
      <c r="BC110" s="77"/>
      <c r="BD110" s="77"/>
      <c r="BE110" s="77"/>
      <c r="BF110" s="77"/>
      <c r="BG110" s="77"/>
      <c r="BH110" s="77"/>
    </row>
    <row r="111" spans="1:60" x14ac:dyDescent="0.25">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c r="BA111" s="77"/>
      <c r="BB111" s="77"/>
      <c r="BC111" s="77"/>
      <c r="BD111" s="77"/>
      <c r="BE111" s="77"/>
      <c r="BF111" s="77"/>
      <c r="BG111" s="77"/>
      <c r="BH111" s="77"/>
    </row>
    <row r="112" spans="1:60" x14ac:dyDescent="0.25">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7"/>
    </row>
    <row r="113" spans="1:60" x14ac:dyDescent="0.25">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c r="BF113" s="77"/>
      <c r="BG113" s="77"/>
      <c r="BH113" s="77"/>
    </row>
    <row r="114" spans="1:60" x14ac:dyDescent="0.25">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c r="BF114" s="77"/>
      <c r="BG114" s="77"/>
      <c r="BH114" s="77"/>
    </row>
    <row r="115" spans="1:60" x14ac:dyDescent="0.25">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row>
    <row r="116" spans="1:60" x14ac:dyDescent="0.25">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c r="AZ116" s="77"/>
      <c r="BA116" s="77"/>
      <c r="BB116" s="77"/>
      <c r="BC116" s="77"/>
      <c r="BD116" s="77"/>
      <c r="BE116" s="77"/>
      <c r="BF116" s="77"/>
      <c r="BG116" s="77"/>
      <c r="BH116" s="77"/>
    </row>
    <row r="117" spans="1:60" x14ac:dyDescent="0.25">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c r="BF117" s="77"/>
      <c r="BG117" s="77"/>
      <c r="BH117" s="77"/>
    </row>
    <row r="118" spans="1:60" x14ac:dyDescent="0.25">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row>
    <row r="119" spans="1:60" x14ac:dyDescent="0.25">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c r="BG119" s="77"/>
      <c r="BH119" s="77"/>
    </row>
    <row r="120" spans="1:60" x14ac:dyDescent="0.25">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c r="BA120" s="77"/>
      <c r="BB120" s="77"/>
      <c r="BC120" s="77"/>
      <c r="BD120" s="77"/>
      <c r="BE120" s="77"/>
      <c r="BF120" s="77"/>
      <c r="BG120" s="77"/>
      <c r="BH120" s="77"/>
    </row>
    <row r="121" spans="1:60" x14ac:dyDescent="0.25">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row>
    <row r="122" spans="1:60" x14ac:dyDescent="0.25">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c r="BA122" s="77"/>
      <c r="BB122" s="77"/>
      <c r="BC122" s="77"/>
      <c r="BD122" s="77"/>
      <c r="BE122" s="77"/>
      <c r="BF122" s="77"/>
      <c r="BG122" s="77"/>
      <c r="BH122" s="77"/>
    </row>
    <row r="123" spans="1:60" x14ac:dyDescent="0.25">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row>
    <row r="124" spans="1:60" x14ac:dyDescent="0.25">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c r="BF124" s="77"/>
      <c r="BG124" s="77"/>
      <c r="BH124" s="77"/>
    </row>
    <row r="125" spans="1:60" x14ac:dyDescent="0.25">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c r="BF125" s="77"/>
      <c r="BG125" s="77"/>
      <c r="BH125" s="77"/>
    </row>
    <row r="126" spans="1:60" x14ac:dyDescent="0.25">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row>
    <row r="127" spans="1:60" x14ac:dyDescent="0.25">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7"/>
      <c r="BE127" s="77"/>
      <c r="BF127" s="77"/>
      <c r="BG127" s="77"/>
      <c r="BH127" s="77"/>
    </row>
    <row r="128" spans="1:60" x14ac:dyDescent="0.25">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row>
    <row r="129" spans="1:60" x14ac:dyDescent="0.25">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c r="BA129" s="77"/>
      <c r="BB129" s="77"/>
      <c r="BC129" s="77"/>
      <c r="BD129" s="77"/>
      <c r="BE129" s="77"/>
      <c r="BF129" s="77"/>
      <c r="BG129" s="77"/>
      <c r="BH129" s="77"/>
    </row>
    <row r="130" spans="1:60" x14ac:dyDescent="0.25">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row>
    <row r="131" spans="1:60" x14ac:dyDescent="0.25">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c r="BA131" s="77"/>
      <c r="BB131" s="77"/>
      <c r="BC131" s="77"/>
      <c r="BD131" s="77"/>
      <c r="BE131" s="77"/>
      <c r="BF131" s="77"/>
      <c r="BG131" s="77"/>
      <c r="BH131" s="77"/>
    </row>
    <row r="132" spans="1:60" x14ac:dyDescent="0.25">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c r="AZ132" s="77"/>
      <c r="BA132" s="77"/>
      <c r="BB132" s="77"/>
      <c r="BC132" s="77"/>
      <c r="BD132" s="77"/>
      <c r="BE132" s="77"/>
      <c r="BF132" s="77"/>
      <c r="BG132" s="77"/>
      <c r="BH132" s="77"/>
    </row>
    <row r="133" spans="1:60" x14ac:dyDescent="0.25">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c r="AS133" s="77"/>
      <c r="AT133" s="77"/>
      <c r="AU133" s="77"/>
      <c r="AV133" s="77"/>
      <c r="AW133" s="77"/>
      <c r="AX133" s="77"/>
      <c r="AY133" s="77"/>
      <c r="AZ133" s="77"/>
      <c r="BA133" s="77"/>
      <c r="BB133" s="77"/>
      <c r="BC133" s="77"/>
      <c r="BD133" s="77"/>
      <c r="BE133" s="77"/>
      <c r="BF133" s="77"/>
      <c r="BG133" s="77"/>
      <c r="BH133" s="77"/>
    </row>
    <row r="134" spans="1:60" x14ac:dyDescent="0.25">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c r="BF134" s="77"/>
      <c r="BG134" s="77"/>
      <c r="BH134" s="77"/>
    </row>
    <row r="135" spans="1:60" x14ac:dyDescent="0.25">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c r="BB135" s="77"/>
      <c r="BC135" s="77"/>
      <c r="BD135" s="77"/>
      <c r="BE135" s="77"/>
      <c r="BF135" s="77"/>
      <c r="BG135" s="77"/>
      <c r="BH135" s="77"/>
    </row>
    <row r="136" spans="1:60" x14ac:dyDescent="0.25">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7"/>
      <c r="BE136" s="77"/>
      <c r="BF136" s="77"/>
      <c r="BG136" s="77"/>
      <c r="BH136" s="77"/>
    </row>
    <row r="137" spans="1:60" x14ac:dyDescent="0.25">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row>
    <row r="138" spans="1:60" x14ac:dyDescent="0.25">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row>
    <row r="139" spans="1:60" x14ac:dyDescent="0.25">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7"/>
    </row>
    <row r="140" spans="1:60" x14ac:dyDescent="0.25">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c r="BF140" s="77"/>
      <c r="BG140" s="77"/>
      <c r="BH140" s="77"/>
    </row>
    <row r="141" spans="1:60" x14ac:dyDescent="0.25">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E141" s="77"/>
      <c r="BF141" s="77"/>
      <c r="BG141" s="77"/>
      <c r="BH141" s="77"/>
    </row>
    <row r="142" spans="1:60" x14ac:dyDescent="0.25">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E142" s="77"/>
      <c r="BF142" s="77"/>
      <c r="BG142" s="77"/>
      <c r="BH142" s="77"/>
    </row>
    <row r="143" spans="1:60" x14ac:dyDescent="0.25">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7"/>
    </row>
    <row r="144" spans="1:60" x14ac:dyDescent="0.25">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E144" s="77"/>
      <c r="BF144" s="77"/>
      <c r="BG144" s="77"/>
      <c r="BH144" s="77"/>
    </row>
    <row r="145" spans="1:60" x14ac:dyDescent="0.25">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E145" s="77"/>
      <c r="BF145" s="77"/>
      <c r="BG145" s="77"/>
      <c r="BH145" s="77"/>
    </row>
    <row r="146" spans="1:60" x14ac:dyDescent="0.25">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row>
    <row r="147" spans="1:60" x14ac:dyDescent="0.25">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c r="BF147" s="77"/>
      <c r="BG147" s="77"/>
      <c r="BH147" s="77"/>
    </row>
    <row r="148" spans="1:60" x14ac:dyDescent="0.25">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c r="BE148" s="77"/>
      <c r="BF148" s="77"/>
      <c r="BG148" s="77"/>
      <c r="BH148" s="77"/>
    </row>
    <row r="149" spans="1:60" x14ac:dyDescent="0.25">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c r="AZ149" s="77"/>
      <c r="BA149" s="77"/>
      <c r="BB149" s="77"/>
      <c r="BC149" s="77"/>
      <c r="BD149" s="77"/>
      <c r="BE149" s="77"/>
      <c r="BF149" s="77"/>
      <c r="BG149" s="77"/>
      <c r="BH149" s="77"/>
    </row>
    <row r="150" spans="1:60" x14ac:dyDescent="0.25">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row>
    <row r="151" spans="1:60" x14ac:dyDescent="0.25">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c r="BA151" s="77"/>
      <c r="BB151" s="77"/>
      <c r="BC151" s="77"/>
      <c r="BD151" s="77"/>
      <c r="BE151" s="77"/>
      <c r="BF151" s="77"/>
      <c r="BG151" s="77"/>
      <c r="BH151" s="77"/>
    </row>
    <row r="152" spans="1:60" x14ac:dyDescent="0.25">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c r="BF152" s="77"/>
      <c r="BG152" s="77"/>
      <c r="BH152" s="77"/>
    </row>
    <row r="153" spans="1:60" x14ac:dyDescent="0.25">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c r="BA153" s="77"/>
      <c r="BB153" s="77"/>
      <c r="BC153" s="77"/>
      <c r="BD153" s="77"/>
      <c r="BE153" s="77"/>
      <c r="BF153" s="77"/>
      <c r="BG153" s="77"/>
      <c r="BH153" s="77"/>
    </row>
    <row r="154" spans="1:60" x14ac:dyDescent="0.25">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row>
    <row r="155" spans="1:60" x14ac:dyDescent="0.25">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row>
    <row r="156" spans="1:60" x14ac:dyDescent="0.25">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row>
    <row r="157" spans="1:60" x14ac:dyDescent="0.25">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c r="BF157" s="77"/>
      <c r="BG157" s="77"/>
      <c r="BH157" s="77"/>
    </row>
    <row r="158" spans="1:60" x14ac:dyDescent="0.25">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row>
    <row r="159" spans="1:60" x14ac:dyDescent="0.25">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c r="BA159" s="77"/>
      <c r="BB159" s="77"/>
      <c r="BC159" s="77"/>
      <c r="BD159" s="77"/>
      <c r="BE159" s="77"/>
      <c r="BF159" s="77"/>
      <c r="BG159" s="77"/>
      <c r="BH159" s="77"/>
    </row>
    <row r="160" spans="1:60" x14ac:dyDescent="0.25">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c r="BA160" s="77"/>
      <c r="BB160" s="77"/>
      <c r="BC160" s="77"/>
      <c r="BD160" s="77"/>
      <c r="BE160" s="77"/>
      <c r="BF160" s="77"/>
      <c r="BG160" s="77"/>
      <c r="BH160" s="77"/>
    </row>
    <row r="161" spans="1:60" x14ac:dyDescent="0.25">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c r="BA161" s="77"/>
      <c r="BB161" s="77"/>
      <c r="BC161" s="77"/>
      <c r="BD161" s="77"/>
      <c r="BE161" s="77"/>
      <c r="BF161" s="77"/>
      <c r="BG161" s="77"/>
      <c r="BH161" s="77"/>
    </row>
    <row r="162" spans="1:60" x14ac:dyDescent="0.25">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c r="BA162" s="77"/>
      <c r="BB162" s="77"/>
      <c r="BC162" s="77"/>
      <c r="BD162" s="77"/>
      <c r="BE162" s="77"/>
      <c r="BF162" s="77"/>
      <c r="BG162" s="77"/>
      <c r="BH162" s="77"/>
    </row>
    <row r="163" spans="1:60" x14ac:dyDescent="0.25">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row>
    <row r="164" spans="1:60" x14ac:dyDescent="0.25">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row>
    <row r="165" spans="1:60" x14ac:dyDescent="0.25">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row>
    <row r="166" spans="1:60" x14ac:dyDescent="0.25">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c r="BF166" s="77"/>
      <c r="BG166" s="77"/>
      <c r="BH166" s="77"/>
    </row>
    <row r="167" spans="1:60" x14ac:dyDescent="0.25">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row>
    <row r="168" spans="1:60" x14ac:dyDescent="0.25">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7"/>
      <c r="BF168" s="77"/>
      <c r="BG168" s="77"/>
      <c r="BH168" s="77"/>
    </row>
    <row r="169" spans="1:60" x14ac:dyDescent="0.25">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c r="BA169" s="77"/>
      <c r="BB169" s="77"/>
      <c r="BC169" s="77"/>
      <c r="BD169" s="77"/>
      <c r="BE169" s="77"/>
      <c r="BF169" s="77"/>
      <c r="BG169" s="77"/>
      <c r="BH169" s="77"/>
    </row>
    <row r="170" spans="1:60" x14ac:dyDescent="0.25">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77"/>
      <c r="BF170" s="77"/>
      <c r="BG170" s="77"/>
      <c r="BH170" s="77"/>
    </row>
    <row r="171" spans="1:60" x14ac:dyDescent="0.25">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c r="BF171" s="77"/>
      <c r="BG171" s="77"/>
      <c r="BH171" s="77"/>
    </row>
    <row r="172" spans="1:60" x14ac:dyDescent="0.25">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77"/>
      <c r="BF172" s="77"/>
      <c r="BG172" s="77"/>
      <c r="BH172" s="77"/>
    </row>
    <row r="173" spans="1:60" x14ac:dyDescent="0.25">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c r="BA173" s="77"/>
      <c r="BB173" s="77"/>
      <c r="BC173" s="77"/>
      <c r="BD173" s="77"/>
      <c r="BE173" s="77"/>
      <c r="BF173" s="77"/>
      <c r="BG173" s="77"/>
      <c r="BH173" s="77"/>
    </row>
    <row r="174" spans="1:60" x14ac:dyDescent="0.25">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c r="BF174" s="77"/>
      <c r="BG174" s="77"/>
      <c r="BH174" s="77"/>
    </row>
    <row r="175" spans="1:60" x14ac:dyDescent="0.25">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c r="BF175" s="77"/>
      <c r="BG175" s="77"/>
      <c r="BH175" s="77"/>
    </row>
    <row r="176" spans="1:60" x14ac:dyDescent="0.25">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row>
    <row r="177" spans="1:60" x14ac:dyDescent="0.25">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7"/>
      <c r="BF177" s="77"/>
      <c r="BG177" s="77"/>
      <c r="BH177" s="77"/>
    </row>
    <row r="178" spans="1:60" x14ac:dyDescent="0.25">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c r="BA178" s="77"/>
      <c r="BB178" s="77"/>
      <c r="BC178" s="77"/>
      <c r="BD178" s="77"/>
      <c r="BE178" s="77"/>
      <c r="BF178" s="77"/>
      <c r="BG178" s="77"/>
      <c r="BH178" s="77"/>
    </row>
    <row r="179" spans="1:60" x14ac:dyDescent="0.25">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row>
    <row r="180" spans="1:60" x14ac:dyDescent="0.25">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row>
    <row r="181" spans="1:60" x14ac:dyDescent="0.25">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c r="BA181" s="77"/>
      <c r="BB181" s="77"/>
      <c r="BC181" s="77"/>
      <c r="BD181" s="77"/>
      <c r="BE181" s="77"/>
      <c r="BF181" s="77"/>
      <c r="BG181" s="77"/>
      <c r="BH181" s="77"/>
    </row>
    <row r="182" spans="1:60" x14ac:dyDescent="0.25">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7"/>
      <c r="BF182" s="77"/>
      <c r="BG182" s="77"/>
      <c r="BH182" s="77"/>
    </row>
    <row r="183" spans="1:60" x14ac:dyDescent="0.25">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c r="AZ183" s="77"/>
      <c r="BA183" s="77"/>
      <c r="BB183" s="77"/>
      <c r="BC183" s="77"/>
      <c r="BD183" s="77"/>
      <c r="BE183" s="77"/>
      <c r="BF183" s="77"/>
      <c r="BG183" s="77"/>
      <c r="BH183" s="77"/>
    </row>
    <row r="184" spans="1:60" x14ac:dyDescent="0.25">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c r="AS184" s="77"/>
      <c r="AT184" s="77"/>
      <c r="AU184" s="77"/>
      <c r="AV184" s="77"/>
      <c r="AW184" s="77"/>
      <c r="AX184" s="77"/>
      <c r="AY184" s="77"/>
      <c r="AZ184" s="77"/>
      <c r="BA184" s="77"/>
      <c r="BB184" s="77"/>
      <c r="BC184" s="77"/>
      <c r="BD184" s="77"/>
      <c r="BE184" s="77"/>
      <c r="BF184" s="77"/>
      <c r="BG184" s="77"/>
      <c r="BH184" s="77"/>
    </row>
    <row r="185" spans="1:60" x14ac:dyDescent="0.25">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c r="AT185" s="77"/>
      <c r="AU185" s="77"/>
      <c r="AV185" s="77"/>
      <c r="AW185" s="77"/>
      <c r="AX185" s="77"/>
      <c r="AY185" s="77"/>
      <c r="AZ185" s="77"/>
      <c r="BA185" s="77"/>
      <c r="BB185" s="77"/>
      <c r="BC185" s="77"/>
      <c r="BD185" s="77"/>
      <c r="BE185" s="77"/>
      <c r="BF185" s="77"/>
      <c r="BG185" s="77"/>
      <c r="BH185" s="77"/>
    </row>
    <row r="186" spans="1:60" x14ac:dyDescent="0.25">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c r="AS186" s="77"/>
      <c r="AT186" s="77"/>
      <c r="AU186" s="77"/>
      <c r="AV186" s="77"/>
      <c r="AW186" s="77"/>
      <c r="AX186" s="77"/>
      <c r="AY186" s="77"/>
      <c r="AZ186" s="77"/>
      <c r="BA186" s="77"/>
      <c r="BB186" s="77"/>
      <c r="BC186" s="77"/>
      <c r="BD186" s="77"/>
      <c r="BE186" s="77"/>
      <c r="BF186" s="77"/>
      <c r="BG186" s="77"/>
      <c r="BH186" s="77"/>
    </row>
    <row r="187" spans="1:60" x14ac:dyDescent="0.25">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c r="AS187" s="77"/>
      <c r="AT187" s="77"/>
      <c r="AU187" s="77"/>
      <c r="AV187" s="77"/>
      <c r="AW187" s="77"/>
      <c r="AX187" s="77"/>
      <c r="AY187" s="77"/>
      <c r="AZ187" s="77"/>
      <c r="BA187" s="77"/>
      <c r="BB187" s="77"/>
      <c r="BC187" s="77"/>
      <c r="BD187" s="77"/>
      <c r="BE187" s="77"/>
      <c r="BF187" s="77"/>
      <c r="BG187" s="77"/>
      <c r="BH187" s="77"/>
    </row>
    <row r="188" spans="1:60" x14ac:dyDescent="0.25">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77"/>
      <c r="AY188" s="77"/>
      <c r="AZ188" s="77"/>
      <c r="BA188" s="77"/>
      <c r="BB188" s="77"/>
      <c r="BC188" s="77"/>
      <c r="BD188" s="77"/>
      <c r="BE188" s="77"/>
      <c r="BF188" s="77"/>
      <c r="BG188" s="77"/>
      <c r="BH188" s="77"/>
    </row>
    <row r="189" spans="1:60" x14ac:dyDescent="0.25">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row>
    <row r="190" spans="1:60" x14ac:dyDescent="0.25">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c r="AZ190" s="77"/>
      <c r="BA190" s="77"/>
      <c r="BB190" s="77"/>
      <c r="BC190" s="77"/>
      <c r="BD190" s="77"/>
      <c r="BE190" s="77"/>
      <c r="BF190" s="77"/>
      <c r="BG190" s="77"/>
      <c r="BH190" s="77"/>
    </row>
    <row r="191" spans="1:60" x14ac:dyDescent="0.25">
      <c r="A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c r="AZ191" s="77"/>
      <c r="BA191" s="77"/>
      <c r="BB191" s="77"/>
      <c r="BC191" s="77"/>
      <c r="BD191" s="77"/>
      <c r="BE191" s="77"/>
      <c r="BF191" s="77"/>
      <c r="BG191" s="77"/>
      <c r="BH191" s="77"/>
    </row>
    <row r="192" spans="1:60" x14ac:dyDescent="0.25">
      <c r="A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c r="BA192" s="77"/>
      <c r="BB192" s="77"/>
      <c r="BC192" s="77"/>
      <c r="BD192" s="77"/>
      <c r="BE192" s="77"/>
      <c r="BF192" s="77"/>
      <c r="BG192" s="77"/>
      <c r="BH192" s="77"/>
    </row>
    <row r="193" spans="1:60" x14ac:dyDescent="0.25">
      <c r="A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row>
    <row r="194" spans="1:60" x14ac:dyDescent="0.25">
      <c r="A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row>
    <row r="195" spans="1:60" x14ac:dyDescent="0.25">
      <c r="A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row>
    <row r="196" spans="1:60" x14ac:dyDescent="0.25">
      <c r="A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c r="BA196" s="77"/>
      <c r="BB196" s="77"/>
      <c r="BC196" s="77"/>
      <c r="BD196" s="77"/>
      <c r="BE196" s="77"/>
      <c r="BF196" s="77"/>
      <c r="BG196" s="77"/>
      <c r="BH196" s="77"/>
    </row>
    <row r="197" spans="1:60" x14ac:dyDescent="0.25">
      <c r="A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c r="BA197" s="77"/>
      <c r="BB197" s="77"/>
      <c r="BC197" s="77"/>
      <c r="BD197" s="77"/>
      <c r="BE197" s="77"/>
      <c r="BF197" s="77"/>
      <c r="BG197" s="77"/>
      <c r="BH197" s="77"/>
    </row>
    <row r="198" spans="1:60" x14ac:dyDescent="0.25">
      <c r="A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c r="BA198" s="77"/>
      <c r="BB198" s="77"/>
      <c r="BC198" s="77"/>
      <c r="BD198" s="77"/>
      <c r="BE198" s="77"/>
      <c r="BF198" s="77"/>
      <c r="BG198" s="77"/>
      <c r="BH198" s="77"/>
    </row>
    <row r="199" spans="1:60" x14ac:dyDescent="0.25">
      <c r="A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row>
    <row r="200" spans="1:60" x14ac:dyDescent="0.25">
      <c r="A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c r="AZ200" s="77"/>
      <c r="BA200" s="77"/>
      <c r="BB200" s="77"/>
      <c r="BC200" s="77"/>
      <c r="BD200" s="77"/>
      <c r="BE200" s="77"/>
      <c r="BF200" s="77"/>
      <c r="BG200" s="77"/>
      <c r="BH200" s="77"/>
    </row>
    <row r="201" spans="1:60" x14ac:dyDescent="0.25">
      <c r="A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c r="AZ201" s="77"/>
      <c r="BA201" s="77"/>
      <c r="BB201" s="77"/>
      <c r="BC201" s="77"/>
      <c r="BD201" s="77"/>
      <c r="BE201" s="77"/>
      <c r="BF201" s="77"/>
      <c r="BG201" s="77"/>
      <c r="BH201" s="77"/>
    </row>
    <row r="202" spans="1:60" x14ac:dyDescent="0.25">
      <c r="A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row>
    <row r="203" spans="1:60" x14ac:dyDescent="0.25">
      <c r="A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c r="AZ203" s="77"/>
      <c r="BA203" s="77"/>
      <c r="BB203" s="77"/>
      <c r="BC203" s="77"/>
      <c r="BD203" s="77"/>
      <c r="BE203" s="77"/>
      <c r="BF203" s="77"/>
      <c r="BG203" s="77"/>
      <c r="BH203" s="77"/>
    </row>
    <row r="204" spans="1:60" x14ac:dyDescent="0.25">
      <c r="A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c r="AS204" s="77"/>
      <c r="AT204" s="77"/>
      <c r="AU204" s="77"/>
      <c r="AV204" s="77"/>
      <c r="AW204" s="77"/>
      <c r="AX204" s="77"/>
      <c r="AY204" s="77"/>
      <c r="AZ204" s="77"/>
      <c r="BA204" s="77"/>
      <c r="BB204" s="77"/>
      <c r="BC204" s="77"/>
      <c r="BD204" s="77"/>
      <c r="BE204" s="77"/>
      <c r="BF204" s="77"/>
      <c r="BG204" s="77"/>
      <c r="BH204" s="77"/>
    </row>
    <row r="205" spans="1:60" x14ac:dyDescent="0.25">
      <c r="A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c r="AZ205" s="77"/>
      <c r="BA205" s="77"/>
      <c r="BB205" s="77"/>
      <c r="BC205" s="77"/>
      <c r="BD205" s="77"/>
      <c r="BE205" s="77"/>
      <c r="BF205" s="77"/>
      <c r="BG205" s="77"/>
      <c r="BH205" s="77"/>
    </row>
    <row r="206" spans="1:60" x14ac:dyDescent="0.25">
      <c r="A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c r="AZ206" s="77"/>
      <c r="BA206" s="77"/>
      <c r="BB206" s="77"/>
      <c r="BC206" s="77"/>
      <c r="BD206" s="77"/>
      <c r="BE206" s="77"/>
      <c r="BF206" s="77"/>
      <c r="BG206" s="77"/>
      <c r="BH206" s="77"/>
    </row>
    <row r="207" spans="1:60" x14ac:dyDescent="0.25">
      <c r="A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c r="AZ207" s="77"/>
      <c r="BA207" s="77"/>
      <c r="BB207" s="77"/>
      <c r="BC207" s="77"/>
      <c r="BD207" s="77"/>
      <c r="BE207" s="77"/>
      <c r="BF207" s="77"/>
      <c r="BG207" s="77"/>
      <c r="BH207" s="77"/>
    </row>
    <row r="208" spans="1:60" x14ac:dyDescent="0.25">
      <c r="A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c r="AZ208" s="77"/>
      <c r="BA208" s="77"/>
      <c r="BB208" s="77"/>
      <c r="BC208" s="77"/>
      <c r="BD208" s="77"/>
      <c r="BE208" s="77"/>
      <c r="BF208" s="77"/>
      <c r="BG208" s="77"/>
      <c r="BH208" s="77"/>
    </row>
    <row r="209" spans="1:60" x14ac:dyDescent="0.25">
      <c r="A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c r="AZ209" s="77"/>
      <c r="BA209" s="77"/>
      <c r="BB209" s="77"/>
      <c r="BC209" s="77"/>
      <c r="BD209" s="77"/>
      <c r="BE209" s="77"/>
      <c r="BF209" s="77"/>
      <c r="BG209" s="77"/>
      <c r="BH209" s="77"/>
    </row>
    <row r="210" spans="1:60" x14ac:dyDescent="0.25">
      <c r="A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c r="BA210" s="77"/>
      <c r="BB210" s="77"/>
      <c r="BC210" s="77"/>
      <c r="BD210" s="77"/>
      <c r="BE210" s="77"/>
      <c r="BF210" s="77"/>
      <c r="BG210" s="77"/>
      <c r="BH210" s="77"/>
    </row>
    <row r="211" spans="1:60" x14ac:dyDescent="0.25">
      <c r="A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c r="AZ211" s="77"/>
      <c r="BA211" s="77"/>
      <c r="BB211" s="77"/>
      <c r="BC211" s="77"/>
      <c r="BD211" s="77"/>
      <c r="BE211" s="77"/>
      <c r="BF211" s="77"/>
      <c r="BG211" s="77"/>
      <c r="BH211" s="77"/>
    </row>
    <row r="212" spans="1:60" x14ac:dyDescent="0.25">
      <c r="A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c r="AZ212" s="77"/>
      <c r="BA212" s="77"/>
      <c r="BB212" s="77"/>
      <c r="BC212" s="77"/>
      <c r="BD212" s="77"/>
      <c r="BE212" s="77"/>
      <c r="BF212" s="77"/>
      <c r="BG212" s="77"/>
      <c r="BH212" s="77"/>
    </row>
    <row r="213" spans="1:60" x14ac:dyDescent="0.25">
      <c r="A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c r="AZ213" s="77"/>
      <c r="BA213" s="77"/>
      <c r="BB213" s="77"/>
      <c r="BC213" s="77"/>
      <c r="BD213" s="77"/>
      <c r="BE213" s="77"/>
      <c r="BF213" s="77"/>
      <c r="BG213" s="77"/>
      <c r="BH213" s="77"/>
    </row>
    <row r="214" spans="1:60" x14ac:dyDescent="0.25">
      <c r="A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F214" s="77"/>
      <c r="BG214" s="77"/>
      <c r="BH214" s="77"/>
    </row>
    <row r="215" spans="1:60" x14ac:dyDescent="0.25">
      <c r="A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row>
    <row r="216" spans="1:60" x14ac:dyDescent="0.25">
      <c r="A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row>
    <row r="217" spans="1:60" x14ac:dyDescent="0.25">
      <c r="A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F217" s="77"/>
      <c r="BG217" s="77"/>
      <c r="BH217" s="77"/>
    </row>
    <row r="218" spans="1:60" x14ac:dyDescent="0.25">
      <c r="A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F218" s="77"/>
      <c r="BG218" s="77"/>
      <c r="BH218" s="77"/>
    </row>
    <row r="219" spans="1:60" x14ac:dyDescent="0.25">
      <c r="A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c r="AS219" s="77"/>
      <c r="AT219" s="77"/>
      <c r="AU219" s="77"/>
      <c r="AV219" s="77"/>
      <c r="AW219" s="77"/>
      <c r="AX219" s="77"/>
      <c r="AY219" s="77"/>
      <c r="AZ219" s="77"/>
      <c r="BA219" s="77"/>
      <c r="BB219" s="77"/>
      <c r="BC219" s="77"/>
      <c r="BD219" s="77"/>
      <c r="BE219" s="77"/>
      <c r="BF219" s="77"/>
      <c r="BG219" s="77"/>
      <c r="BH219" s="77"/>
    </row>
    <row r="220" spans="1:60" x14ac:dyDescent="0.25">
      <c r="A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c r="AS220" s="77"/>
      <c r="AT220" s="77"/>
      <c r="AU220" s="77"/>
      <c r="AV220" s="77"/>
      <c r="AW220" s="77"/>
      <c r="AX220" s="77"/>
      <c r="AY220" s="77"/>
      <c r="AZ220" s="77"/>
      <c r="BA220" s="77"/>
      <c r="BB220" s="77"/>
      <c r="BC220" s="77"/>
      <c r="BD220" s="77"/>
      <c r="BE220" s="77"/>
      <c r="BF220" s="77"/>
      <c r="BG220" s="77"/>
      <c r="BH220" s="77"/>
    </row>
    <row r="221" spans="1:60" x14ac:dyDescent="0.25">
      <c r="A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c r="AZ221" s="77"/>
      <c r="BA221" s="77"/>
      <c r="BB221" s="77"/>
      <c r="BC221" s="77"/>
      <c r="BD221" s="77"/>
      <c r="BE221" s="77"/>
      <c r="BF221" s="77"/>
      <c r="BG221" s="77"/>
      <c r="BH221" s="77"/>
    </row>
    <row r="222" spans="1:60" x14ac:dyDescent="0.25">
      <c r="A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row>
    <row r="223" spans="1:60" x14ac:dyDescent="0.25">
      <c r="A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row>
    <row r="224" spans="1:60" x14ac:dyDescent="0.25">
      <c r="A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row>
    <row r="225" spans="1:60" x14ac:dyDescent="0.25">
      <c r="A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row>
    <row r="226" spans="1:60" x14ac:dyDescent="0.25">
      <c r="A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row>
    <row r="227" spans="1:60" x14ac:dyDescent="0.25">
      <c r="A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row>
    <row r="228" spans="1:60" x14ac:dyDescent="0.25">
      <c r="A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row>
    <row r="229" spans="1:60" x14ac:dyDescent="0.25">
      <c r="A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row>
    <row r="230" spans="1:60" x14ac:dyDescent="0.25">
      <c r="A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c r="AZ230" s="77"/>
      <c r="BA230" s="77"/>
      <c r="BB230" s="77"/>
      <c r="BC230" s="77"/>
      <c r="BD230" s="77"/>
      <c r="BE230" s="77"/>
      <c r="BF230" s="77"/>
      <c r="BG230" s="77"/>
      <c r="BH230" s="77"/>
    </row>
    <row r="231" spans="1:60" x14ac:dyDescent="0.25">
      <c r="A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c r="AZ231" s="77"/>
      <c r="BA231" s="77"/>
      <c r="BB231" s="77"/>
      <c r="BC231" s="77"/>
      <c r="BD231" s="77"/>
      <c r="BE231" s="77"/>
      <c r="BF231" s="77"/>
      <c r="BG231" s="77"/>
      <c r="BH231" s="77"/>
    </row>
    <row r="232" spans="1:60" x14ac:dyDescent="0.25">
      <c r="A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c r="AZ232" s="77"/>
      <c r="BA232" s="77"/>
      <c r="BB232" s="77"/>
      <c r="BC232" s="77"/>
      <c r="BD232" s="77"/>
      <c r="BE232" s="77"/>
      <c r="BF232" s="77"/>
      <c r="BG232" s="77"/>
      <c r="BH232" s="77"/>
    </row>
    <row r="233" spans="1:60" x14ac:dyDescent="0.25">
      <c r="A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row>
    <row r="234" spans="1:60" x14ac:dyDescent="0.25">
      <c r="A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row>
    <row r="235" spans="1:60" x14ac:dyDescent="0.25">
      <c r="A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c r="BA235" s="77"/>
      <c r="BB235" s="77"/>
      <c r="BC235" s="77"/>
      <c r="BD235" s="77"/>
      <c r="BE235" s="77"/>
      <c r="BF235" s="77"/>
      <c r="BG235" s="77"/>
      <c r="BH235" s="77"/>
    </row>
    <row r="236" spans="1:60" x14ac:dyDescent="0.25">
      <c r="A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row>
    <row r="237" spans="1:60" x14ac:dyDescent="0.25">
      <c r="A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row>
    <row r="238" spans="1:60" x14ac:dyDescent="0.25">
      <c r="A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row>
    <row r="239" spans="1:60" x14ac:dyDescent="0.25">
      <c r="A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row>
    <row r="240" spans="1:60" x14ac:dyDescent="0.25">
      <c r="A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row>
    <row r="241" spans="1:60" x14ac:dyDescent="0.25">
      <c r="A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row>
    <row r="242" spans="1:60" x14ac:dyDescent="0.25">
      <c r="A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row>
    <row r="243" spans="1:60" x14ac:dyDescent="0.25">
      <c r="A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row>
    <row r="244" spans="1:60" x14ac:dyDescent="0.25">
      <c r="A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row>
    <row r="245" spans="1:60" x14ac:dyDescent="0.25">
      <c r="A245" s="77"/>
    </row>
    <row r="246" spans="1:60" x14ac:dyDescent="0.25">
      <c r="A246" s="77"/>
    </row>
    <row r="247" spans="1:60" x14ac:dyDescent="0.25">
      <c r="A247" s="77"/>
    </row>
    <row r="248" spans="1:60" x14ac:dyDescent="0.25">
      <c r="A248" s="77"/>
    </row>
  </sheetData>
  <mergeCells count="21">
    <mergeCell ref="J56:O61"/>
    <mergeCell ref="P56:U61"/>
    <mergeCell ref="V56:AA61"/>
    <mergeCell ref="AB56:AG61"/>
    <mergeCell ref="AH56:AM61"/>
    <mergeCell ref="E16:I25"/>
    <mergeCell ref="AO6:AT15"/>
    <mergeCell ref="B2:I4"/>
    <mergeCell ref="J2:AM4"/>
    <mergeCell ref="B6:D55"/>
    <mergeCell ref="E6:I15"/>
    <mergeCell ref="E46:I55"/>
    <mergeCell ref="AO36:AT45"/>
    <mergeCell ref="E36:I45"/>
    <mergeCell ref="AO26:AT35"/>
    <mergeCell ref="E26:I35"/>
    <mergeCell ref="AU26:AW35"/>
    <mergeCell ref="AU36:AW45"/>
    <mergeCell ref="AU16:AW25"/>
    <mergeCell ref="AU6:AW15"/>
    <mergeCell ref="AO16:AT2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8" sqref="C8"/>
    </sheetView>
  </sheetViews>
  <sheetFormatPr baseColWidth="10" defaultRowHeight="15" x14ac:dyDescent="0.25"/>
  <cols>
    <col min="2" max="2" width="24.28515625" customWidth="1"/>
    <col min="3" max="3" width="70.28515625" customWidth="1"/>
    <col min="4" max="4" width="29.7109375" customWidth="1"/>
  </cols>
  <sheetData>
    <row r="1" spans="1:37" ht="23.25" x14ac:dyDescent="0.25">
      <c r="A1" s="77"/>
      <c r="B1" s="475" t="s">
        <v>51</v>
      </c>
      <c r="C1" s="475"/>
      <c r="D1" s="475"/>
      <c r="E1" s="77"/>
      <c r="F1" s="77"/>
      <c r="G1" s="77"/>
      <c r="H1" s="77"/>
      <c r="I1" s="77"/>
      <c r="J1" s="77"/>
      <c r="K1" s="77"/>
      <c r="L1" s="77"/>
      <c r="M1" s="77"/>
      <c r="N1" s="77"/>
      <c r="O1" s="77"/>
      <c r="P1" s="77"/>
      <c r="Q1" s="77"/>
      <c r="R1" s="77"/>
      <c r="S1" s="77"/>
      <c r="T1" s="77"/>
      <c r="U1" s="77"/>
      <c r="V1" s="77"/>
      <c r="W1" s="77"/>
      <c r="X1" s="77"/>
      <c r="Y1" s="77"/>
      <c r="Z1" s="77"/>
      <c r="AA1" s="77"/>
      <c r="AB1" s="77"/>
      <c r="AC1" s="77"/>
      <c r="AD1" s="77"/>
      <c r="AE1" s="77"/>
    </row>
    <row r="2" spans="1:37" x14ac:dyDescent="0.25">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row>
    <row r="3" spans="1:37" ht="25.5" x14ac:dyDescent="0.25">
      <c r="A3" s="77"/>
      <c r="B3" s="9"/>
      <c r="C3" s="10" t="s">
        <v>48</v>
      </c>
      <c r="D3" s="10" t="s">
        <v>4</v>
      </c>
      <c r="E3" s="77"/>
      <c r="F3" s="77"/>
      <c r="G3" s="77"/>
      <c r="H3" s="77"/>
      <c r="I3" s="77"/>
      <c r="J3" s="77"/>
      <c r="K3" s="77"/>
      <c r="L3" s="77"/>
      <c r="M3" s="77"/>
      <c r="N3" s="77"/>
      <c r="O3" s="77"/>
      <c r="P3" s="77"/>
      <c r="Q3" s="77"/>
      <c r="R3" s="77"/>
      <c r="S3" s="77"/>
      <c r="T3" s="77"/>
      <c r="U3" s="77"/>
      <c r="V3" s="77"/>
      <c r="W3" s="77"/>
      <c r="X3" s="77"/>
      <c r="Y3" s="77"/>
      <c r="Z3" s="77"/>
      <c r="AA3" s="77"/>
      <c r="AB3" s="77"/>
      <c r="AC3" s="77"/>
      <c r="AD3" s="77"/>
      <c r="AE3" s="77"/>
    </row>
    <row r="4" spans="1:37" ht="51" x14ac:dyDescent="0.25">
      <c r="A4" s="77"/>
      <c r="B4" s="11" t="s">
        <v>47</v>
      </c>
      <c r="C4" s="12" t="s">
        <v>98</v>
      </c>
      <c r="D4" s="13">
        <v>0.2</v>
      </c>
      <c r="E4" s="77"/>
      <c r="F4" s="77"/>
      <c r="G4" s="77"/>
      <c r="H4" s="77"/>
      <c r="I4" s="77"/>
      <c r="J4" s="77"/>
      <c r="K4" s="77"/>
      <c r="L4" s="77"/>
      <c r="M4" s="77"/>
      <c r="N4" s="77"/>
      <c r="O4" s="77"/>
      <c r="P4" s="77"/>
      <c r="Q4" s="77"/>
      <c r="R4" s="77"/>
      <c r="S4" s="77"/>
      <c r="T4" s="77"/>
      <c r="U4" s="77"/>
      <c r="V4" s="77"/>
      <c r="W4" s="77"/>
      <c r="X4" s="77"/>
      <c r="Y4" s="77"/>
      <c r="Z4" s="77"/>
      <c r="AA4" s="77"/>
      <c r="AB4" s="77"/>
      <c r="AC4" s="77"/>
      <c r="AD4" s="77"/>
      <c r="AE4" s="77"/>
    </row>
    <row r="5" spans="1:37" ht="51" x14ac:dyDescent="0.25">
      <c r="A5" s="77"/>
      <c r="B5" s="14" t="s">
        <v>49</v>
      </c>
      <c r="C5" s="15" t="s">
        <v>99</v>
      </c>
      <c r="D5" s="16">
        <v>0.4</v>
      </c>
      <c r="E5" s="77"/>
      <c r="F5" s="77"/>
      <c r="G5" s="77"/>
      <c r="H5" s="77"/>
      <c r="I5" s="77"/>
      <c r="J5" s="77"/>
      <c r="K5" s="77"/>
      <c r="L5" s="77"/>
      <c r="M5" s="77"/>
      <c r="N5" s="77"/>
      <c r="O5" s="77"/>
      <c r="P5" s="77"/>
      <c r="Q5" s="77"/>
      <c r="R5" s="77"/>
      <c r="S5" s="77"/>
      <c r="T5" s="77"/>
      <c r="U5" s="77"/>
      <c r="V5" s="77"/>
      <c r="W5" s="77"/>
      <c r="X5" s="77"/>
      <c r="Y5" s="77"/>
      <c r="Z5" s="77"/>
      <c r="AA5" s="77"/>
      <c r="AB5" s="77"/>
      <c r="AC5" s="77"/>
      <c r="AD5" s="77"/>
      <c r="AE5" s="77"/>
    </row>
    <row r="6" spans="1:37" ht="51" x14ac:dyDescent="0.25">
      <c r="A6" s="77"/>
      <c r="B6" s="17" t="s">
        <v>103</v>
      </c>
      <c r="C6" s="15" t="s">
        <v>100</v>
      </c>
      <c r="D6" s="16">
        <v>0.6</v>
      </c>
      <c r="E6" s="77"/>
      <c r="F6" s="77"/>
      <c r="G6" s="77"/>
      <c r="H6" s="77"/>
      <c r="I6" s="77"/>
      <c r="J6" s="77"/>
      <c r="K6" s="77"/>
      <c r="L6" s="77"/>
      <c r="M6" s="77"/>
      <c r="N6" s="77"/>
      <c r="O6" s="77"/>
      <c r="P6" s="77"/>
      <c r="Q6" s="77"/>
      <c r="R6" s="77"/>
      <c r="S6" s="77"/>
      <c r="T6" s="77"/>
      <c r="U6" s="77"/>
      <c r="V6" s="77"/>
      <c r="W6" s="77"/>
      <c r="X6" s="77"/>
      <c r="Y6" s="77"/>
      <c r="Z6" s="77"/>
      <c r="AA6" s="77"/>
      <c r="AB6" s="77"/>
      <c r="AC6" s="77"/>
      <c r="AD6" s="77"/>
      <c r="AE6" s="77"/>
    </row>
    <row r="7" spans="1:37" ht="76.5" x14ac:dyDescent="0.25">
      <c r="A7" s="77"/>
      <c r="B7" s="18" t="s">
        <v>6</v>
      </c>
      <c r="C7" s="15" t="s">
        <v>101</v>
      </c>
      <c r="D7" s="16">
        <v>0.8</v>
      </c>
      <c r="E7" s="77"/>
      <c r="F7" s="77"/>
      <c r="G7" s="77"/>
      <c r="H7" s="77"/>
      <c r="I7" s="77"/>
      <c r="J7" s="77"/>
      <c r="K7" s="77"/>
      <c r="L7" s="77"/>
      <c r="M7" s="77"/>
      <c r="N7" s="77"/>
      <c r="O7" s="77"/>
      <c r="P7" s="77"/>
      <c r="Q7" s="77"/>
      <c r="R7" s="77"/>
      <c r="S7" s="77"/>
      <c r="T7" s="77"/>
      <c r="U7" s="77"/>
      <c r="V7" s="77"/>
      <c r="W7" s="77"/>
      <c r="X7" s="77"/>
      <c r="Y7" s="77"/>
      <c r="Z7" s="77"/>
      <c r="AA7" s="77"/>
      <c r="AB7" s="77"/>
      <c r="AC7" s="77"/>
      <c r="AD7" s="77"/>
      <c r="AE7" s="77"/>
    </row>
    <row r="8" spans="1:37" ht="51" x14ac:dyDescent="0.25">
      <c r="A8" s="77"/>
      <c r="B8" s="19" t="s">
        <v>50</v>
      </c>
      <c r="C8" s="15" t="s">
        <v>102</v>
      </c>
      <c r="D8" s="16">
        <v>1</v>
      </c>
      <c r="E8" s="77"/>
      <c r="F8" s="77"/>
      <c r="G8" s="77"/>
      <c r="H8" s="77"/>
      <c r="I8" s="77"/>
      <c r="J8" s="77"/>
      <c r="K8" s="77"/>
      <c r="L8" s="77"/>
      <c r="M8" s="77"/>
      <c r="N8" s="77"/>
      <c r="O8" s="77"/>
      <c r="P8" s="77"/>
      <c r="Q8" s="77"/>
      <c r="R8" s="77"/>
      <c r="S8" s="77"/>
      <c r="T8" s="77"/>
      <c r="U8" s="77"/>
      <c r="V8" s="77"/>
      <c r="W8" s="77"/>
      <c r="X8" s="77"/>
      <c r="Y8" s="77"/>
      <c r="Z8" s="77"/>
      <c r="AA8" s="77"/>
      <c r="AB8" s="77"/>
      <c r="AC8" s="77"/>
      <c r="AD8" s="77"/>
      <c r="AE8" s="77"/>
    </row>
    <row r="9" spans="1:37" x14ac:dyDescent="0.25">
      <c r="A9" s="77"/>
      <c r="B9" s="101"/>
      <c r="C9" s="101"/>
      <c r="D9" s="101"/>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row>
    <row r="10" spans="1:37" ht="16.5" x14ac:dyDescent="0.25">
      <c r="A10" s="77"/>
      <c r="B10" s="102"/>
      <c r="C10" s="101"/>
      <c r="D10" s="101"/>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row>
    <row r="11" spans="1:37" x14ac:dyDescent="0.25">
      <c r="A11" s="77"/>
      <c r="B11" s="101"/>
      <c r="C11" s="101"/>
      <c r="D11" s="101"/>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row>
    <row r="12" spans="1:37" x14ac:dyDescent="0.25">
      <c r="A12" s="77"/>
      <c r="B12" s="101"/>
      <c r="C12" s="101"/>
      <c r="D12" s="101"/>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row>
    <row r="13" spans="1:37" x14ac:dyDescent="0.25">
      <c r="A13" s="77"/>
      <c r="B13" s="101"/>
      <c r="C13" s="101"/>
      <c r="D13" s="101"/>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row>
    <row r="14" spans="1:37" x14ac:dyDescent="0.25">
      <c r="A14" s="77"/>
      <c r="B14" s="101"/>
      <c r="C14" s="101"/>
      <c r="D14" s="101"/>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row>
    <row r="15" spans="1:37" x14ac:dyDescent="0.25">
      <c r="A15" s="77"/>
      <c r="B15" s="101"/>
      <c r="C15" s="101"/>
      <c r="D15" s="101"/>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row>
    <row r="16" spans="1:37" x14ac:dyDescent="0.25">
      <c r="A16" s="77"/>
      <c r="B16" s="101"/>
      <c r="C16" s="101"/>
      <c r="D16" s="101"/>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row>
    <row r="17" spans="1:37" x14ac:dyDescent="0.25">
      <c r="A17" s="77"/>
      <c r="B17" s="101"/>
      <c r="C17" s="101"/>
      <c r="D17" s="101"/>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row>
    <row r="18" spans="1:37" x14ac:dyDescent="0.25">
      <c r="A18" s="77"/>
      <c r="B18" s="101"/>
      <c r="C18" s="101"/>
      <c r="D18" s="101"/>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row>
    <row r="19" spans="1:37" x14ac:dyDescent="0.25">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row>
    <row r="20" spans="1:37" x14ac:dyDescent="0.25">
      <c r="A20" s="77"/>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row>
    <row r="21" spans="1:37" x14ac:dyDescent="0.25">
      <c r="A21" s="77"/>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row>
    <row r="22" spans="1:37" x14ac:dyDescent="0.25">
      <c r="A22" s="77"/>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row>
    <row r="23" spans="1:37" x14ac:dyDescent="0.25">
      <c r="A23" s="77"/>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row>
    <row r="24" spans="1:37" x14ac:dyDescent="0.25">
      <c r="A24" s="77"/>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row>
    <row r="25" spans="1:37" x14ac:dyDescent="0.25">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row>
    <row r="26" spans="1:37" x14ac:dyDescent="0.25">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row>
    <row r="27" spans="1:37" x14ac:dyDescent="0.25">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row>
    <row r="28" spans="1:37" x14ac:dyDescent="0.25">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37" x14ac:dyDescent="0.25">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row>
    <row r="30" spans="1:37" x14ac:dyDescent="0.25">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row>
    <row r="31" spans="1:37" x14ac:dyDescent="0.25">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row>
    <row r="32" spans="1:37"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row>
    <row r="33" spans="1:31" x14ac:dyDescent="0.25">
      <c r="A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row>
    <row r="34" spans="1:31" x14ac:dyDescent="0.25">
      <c r="A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row>
    <row r="35" spans="1:31" x14ac:dyDescent="0.25">
      <c r="A35" s="77"/>
    </row>
    <row r="36" spans="1:31" x14ac:dyDescent="0.25">
      <c r="A36" s="77"/>
    </row>
    <row r="37" spans="1:31" x14ac:dyDescent="0.25">
      <c r="A37" s="77"/>
    </row>
    <row r="38" spans="1:31" x14ac:dyDescent="0.25">
      <c r="A38" s="77"/>
    </row>
    <row r="39" spans="1:31" x14ac:dyDescent="0.25">
      <c r="A39" s="77"/>
    </row>
    <row r="40" spans="1:31" x14ac:dyDescent="0.25">
      <c r="A40" s="77"/>
    </row>
    <row r="41" spans="1:31" x14ac:dyDescent="0.25">
      <c r="A41" s="77"/>
    </row>
    <row r="42" spans="1:31" x14ac:dyDescent="0.25">
      <c r="A42" s="77"/>
    </row>
    <row r="43" spans="1:31" x14ac:dyDescent="0.25">
      <c r="A43" s="77"/>
    </row>
    <row r="44" spans="1:31" x14ac:dyDescent="0.25">
      <c r="A44" s="77"/>
    </row>
    <row r="45" spans="1:31" x14ac:dyDescent="0.25">
      <c r="A45" s="77"/>
    </row>
    <row r="46" spans="1:31" x14ac:dyDescent="0.25">
      <c r="A46" s="77"/>
    </row>
    <row r="47" spans="1:31" x14ac:dyDescent="0.25">
      <c r="A47" s="77"/>
    </row>
    <row r="48" spans="1:31" x14ac:dyDescent="0.25">
      <c r="A48" s="77"/>
    </row>
    <row r="49" spans="1:1" x14ac:dyDescent="0.25">
      <c r="A49" s="77"/>
    </row>
    <row r="50" spans="1:1" x14ac:dyDescent="0.25">
      <c r="A50" s="77"/>
    </row>
    <row r="51" spans="1:1" x14ac:dyDescent="0.25">
      <c r="A51" s="77"/>
    </row>
    <row r="52" spans="1:1" x14ac:dyDescent="0.25">
      <c r="A52" s="77"/>
    </row>
    <row r="53" spans="1:1" x14ac:dyDescent="0.25">
      <c r="A53" s="77"/>
    </row>
    <row r="54" spans="1:1" x14ac:dyDescent="0.25">
      <c r="A54" s="77"/>
    </row>
    <row r="55" spans="1:1" x14ac:dyDescent="0.25">
      <c r="A55" s="7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D7" sqref="D7"/>
    </sheetView>
  </sheetViews>
  <sheetFormatPr baseColWidth="10" defaultRowHeight="15" x14ac:dyDescent="0.25"/>
  <cols>
    <col min="1" max="1" width="5.28515625" customWidth="1"/>
    <col min="2" max="2" width="30.140625" customWidth="1"/>
    <col min="3" max="3" width="61.7109375" customWidth="1"/>
    <col min="4" max="4" width="135" bestFit="1" customWidth="1"/>
    <col min="5" max="5" width="144.7109375" bestFit="1" customWidth="1"/>
  </cols>
  <sheetData>
    <row r="1" spans="1:21" ht="33.75" x14ac:dyDescent="0.25">
      <c r="A1" s="77"/>
      <c r="B1" s="476" t="s">
        <v>59</v>
      </c>
      <c r="C1" s="476"/>
      <c r="D1" s="476"/>
      <c r="E1" s="77"/>
      <c r="F1" s="77"/>
      <c r="G1" s="77"/>
      <c r="H1" s="77"/>
      <c r="I1" s="77"/>
      <c r="J1" s="77"/>
      <c r="K1" s="77"/>
      <c r="L1" s="77"/>
      <c r="M1" s="77"/>
      <c r="N1" s="77"/>
      <c r="O1" s="77"/>
      <c r="P1" s="77"/>
      <c r="Q1" s="77"/>
      <c r="R1" s="77"/>
      <c r="S1" s="77"/>
      <c r="T1" s="77"/>
      <c r="U1" s="77"/>
    </row>
    <row r="2" spans="1:21" x14ac:dyDescent="0.25">
      <c r="A2" s="77"/>
      <c r="B2" s="77"/>
      <c r="C2" s="77"/>
      <c r="D2" s="77"/>
      <c r="E2" s="77"/>
      <c r="F2" s="77"/>
      <c r="G2" s="77"/>
      <c r="H2" s="77"/>
      <c r="I2" s="77"/>
      <c r="J2" s="77"/>
      <c r="K2" s="77"/>
      <c r="L2" s="77"/>
      <c r="M2" s="77"/>
      <c r="N2" s="77"/>
      <c r="O2" s="77"/>
      <c r="P2" s="77"/>
      <c r="Q2" s="77"/>
      <c r="R2" s="77"/>
      <c r="S2" s="77"/>
      <c r="T2" s="77"/>
      <c r="U2" s="77"/>
    </row>
    <row r="3" spans="1:21" ht="60" x14ac:dyDescent="0.25">
      <c r="A3" s="77"/>
      <c r="B3" s="98"/>
      <c r="C3" s="30" t="s">
        <v>52</v>
      </c>
      <c r="D3" s="30" t="s">
        <v>53</v>
      </c>
      <c r="E3" s="77"/>
      <c r="F3" s="77"/>
      <c r="G3" s="77"/>
      <c r="H3" s="77"/>
      <c r="I3" s="77"/>
      <c r="J3" s="77"/>
      <c r="K3" s="77"/>
      <c r="L3" s="77"/>
      <c r="M3" s="77"/>
      <c r="N3" s="77"/>
      <c r="O3" s="77"/>
      <c r="P3" s="77"/>
      <c r="Q3" s="77"/>
      <c r="R3" s="77"/>
      <c r="S3" s="77"/>
      <c r="T3" s="77"/>
      <c r="U3" s="77"/>
    </row>
    <row r="4" spans="1:21" ht="33.75" x14ac:dyDescent="0.25">
      <c r="A4" s="97" t="s">
        <v>79</v>
      </c>
      <c r="B4" s="33" t="s">
        <v>97</v>
      </c>
      <c r="C4" s="38" t="s">
        <v>150</v>
      </c>
      <c r="D4" s="31" t="s">
        <v>93</v>
      </c>
      <c r="E4" s="77"/>
      <c r="F4" s="77"/>
      <c r="G4" s="77"/>
      <c r="H4" s="77"/>
      <c r="I4" s="77"/>
      <c r="J4" s="77"/>
      <c r="K4" s="77"/>
      <c r="L4" s="77"/>
      <c r="M4" s="77"/>
      <c r="N4" s="77"/>
      <c r="O4" s="77"/>
      <c r="P4" s="77"/>
      <c r="Q4" s="77"/>
      <c r="R4" s="77"/>
      <c r="S4" s="77"/>
      <c r="T4" s="77"/>
      <c r="U4" s="77"/>
    </row>
    <row r="5" spans="1:21" ht="101.25" x14ac:dyDescent="0.25">
      <c r="A5" s="97" t="s">
        <v>80</v>
      </c>
      <c r="B5" s="34" t="s">
        <v>55</v>
      </c>
      <c r="C5" s="39" t="s">
        <v>89</v>
      </c>
      <c r="D5" s="32" t="s">
        <v>94</v>
      </c>
      <c r="E5" s="77"/>
      <c r="F5" s="77"/>
      <c r="G5" s="77"/>
      <c r="H5" s="77"/>
      <c r="I5" s="77"/>
      <c r="J5" s="77"/>
      <c r="K5" s="77"/>
      <c r="L5" s="77"/>
      <c r="M5" s="77"/>
      <c r="N5" s="77"/>
      <c r="O5" s="77"/>
      <c r="P5" s="77"/>
      <c r="Q5" s="77"/>
      <c r="R5" s="77"/>
      <c r="S5" s="77"/>
      <c r="T5" s="77"/>
      <c r="U5" s="77"/>
    </row>
    <row r="6" spans="1:21" ht="67.5" x14ac:dyDescent="0.25">
      <c r="A6" s="97" t="s">
        <v>77</v>
      </c>
      <c r="B6" s="35" t="s">
        <v>56</v>
      </c>
      <c r="C6" s="39" t="s">
        <v>90</v>
      </c>
      <c r="D6" s="32" t="s">
        <v>96</v>
      </c>
      <c r="E6" s="77"/>
      <c r="F6" s="77"/>
      <c r="G6" s="77"/>
      <c r="H6" s="77"/>
      <c r="I6" s="77"/>
      <c r="J6" s="77"/>
      <c r="K6" s="77"/>
      <c r="L6" s="77"/>
      <c r="M6" s="77"/>
      <c r="N6" s="77"/>
      <c r="O6" s="77"/>
      <c r="P6" s="77"/>
      <c r="Q6" s="77"/>
      <c r="R6" s="77"/>
      <c r="S6" s="77"/>
      <c r="T6" s="77"/>
      <c r="U6" s="77"/>
    </row>
    <row r="7" spans="1:21" ht="101.25" x14ac:dyDescent="0.25">
      <c r="A7" s="97" t="s">
        <v>7</v>
      </c>
      <c r="B7" s="36" t="s">
        <v>57</v>
      </c>
      <c r="C7" s="39" t="s">
        <v>91</v>
      </c>
      <c r="D7" s="32" t="s">
        <v>95</v>
      </c>
      <c r="E7" s="77"/>
      <c r="F7" s="77"/>
      <c r="G7" s="77"/>
      <c r="H7" s="77"/>
      <c r="I7" s="77"/>
      <c r="J7" s="77"/>
      <c r="K7" s="77"/>
      <c r="L7" s="77"/>
      <c r="M7" s="77"/>
      <c r="N7" s="77"/>
      <c r="O7" s="77"/>
      <c r="P7" s="77"/>
      <c r="Q7" s="77"/>
      <c r="R7" s="77"/>
      <c r="S7" s="77"/>
      <c r="T7" s="77"/>
      <c r="U7" s="77"/>
    </row>
    <row r="8" spans="1:21" ht="67.5" x14ac:dyDescent="0.25">
      <c r="A8" s="97" t="s">
        <v>81</v>
      </c>
      <c r="B8" s="37" t="s">
        <v>58</v>
      </c>
      <c r="C8" s="39" t="s">
        <v>92</v>
      </c>
      <c r="D8" s="32" t="s">
        <v>114</v>
      </c>
      <c r="E8" s="77"/>
      <c r="F8" s="77"/>
      <c r="G8" s="77"/>
      <c r="H8" s="77"/>
      <c r="I8" s="77"/>
      <c r="J8" s="77"/>
      <c r="K8" s="77"/>
      <c r="L8" s="77"/>
      <c r="M8" s="77"/>
      <c r="N8" s="77"/>
      <c r="O8" s="77"/>
      <c r="P8" s="77"/>
      <c r="Q8" s="77"/>
      <c r="R8" s="77"/>
      <c r="S8" s="77"/>
      <c r="T8" s="77"/>
      <c r="U8" s="77"/>
    </row>
    <row r="9" spans="1:21" ht="20.25" x14ac:dyDescent="0.25">
      <c r="A9" s="97"/>
      <c r="B9" s="97"/>
      <c r="C9" s="99"/>
      <c r="D9" s="99"/>
      <c r="E9" s="77"/>
      <c r="F9" s="77"/>
      <c r="G9" s="77"/>
      <c r="H9" s="77"/>
      <c r="I9" s="77"/>
      <c r="J9" s="77"/>
      <c r="K9" s="77"/>
      <c r="L9" s="77"/>
      <c r="M9" s="77"/>
      <c r="N9" s="77"/>
      <c r="O9" s="77"/>
      <c r="P9" s="77"/>
      <c r="Q9" s="77"/>
      <c r="R9" s="77"/>
      <c r="S9" s="77"/>
      <c r="T9" s="77"/>
      <c r="U9" s="77"/>
    </row>
    <row r="10" spans="1:21" ht="16.5" x14ac:dyDescent="0.25">
      <c r="A10" s="97"/>
      <c r="B10" s="100"/>
      <c r="C10" s="100"/>
      <c r="D10" s="100"/>
      <c r="E10" s="77"/>
      <c r="F10" s="77"/>
      <c r="G10" s="77"/>
      <c r="H10" s="77"/>
      <c r="I10" s="77"/>
      <c r="J10" s="77"/>
      <c r="K10" s="77"/>
      <c r="L10" s="77"/>
      <c r="M10" s="77"/>
      <c r="N10" s="77"/>
      <c r="O10" s="77"/>
      <c r="P10" s="77"/>
      <c r="Q10" s="77"/>
      <c r="R10" s="77"/>
      <c r="S10" s="77"/>
      <c r="T10" s="77"/>
      <c r="U10" s="77"/>
    </row>
    <row r="11" spans="1:21" x14ac:dyDescent="0.25">
      <c r="A11" s="97"/>
      <c r="B11" s="97" t="s">
        <v>87</v>
      </c>
      <c r="C11" s="97" t="s">
        <v>138</v>
      </c>
      <c r="D11" s="97" t="s">
        <v>145</v>
      </c>
      <c r="E11" s="77"/>
      <c r="F11" s="77"/>
      <c r="G11" s="77"/>
      <c r="H11" s="77"/>
      <c r="I11" s="77"/>
      <c r="J11" s="77"/>
      <c r="K11" s="77"/>
      <c r="L11" s="77"/>
      <c r="M11" s="77"/>
      <c r="N11" s="77"/>
      <c r="O11" s="77"/>
      <c r="P11" s="77"/>
      <c r="Q11" s="77"/>
      <c r="R11" s="77"/>
      <c r="S11" s="77"/>
      <c r="T11" s="77"/>
      <c r="U11" s="77"/>
    </row>
    <row r="12" spans="1:21" ht="14.45" customHeight="1" x14ac:dyDescent="0.25">
      <c r="A12" s="97"/>
      <c r="B12" s="97" t="s">
        <v>85</v>
      </c>
      <c r="C12" s="97" t="s">
        <v>142</v>
      </c>
      <c r="D12" s="97" t="s">
        <v>146</v>
      </c>
      <c r="E12" s="77"/>
      <c r="F12" s="77"/>
      <c r="G12" s="77"/>
      <c r="H12" s="77"/>
      <c r="I12" s="77"/>
      <c r="J12" s="77"/>
      <c r="K12" s="77"/>
      <c r="L12" s="77"/>
      <c r="M12" s="77"/>
      <c r="N12" s="77"/>
      <c r="O12" s="77"/>
      <c r="P12" s="77"/>
      <c r="Q12" s="77"/>
      <c r="R12" s="77"/>
      <c r="S12" s="77"/>
      <c r="T12" s="77"/>
      <c r="U12" s="77"/>
    </row>
    <row r="13" spans="1:21" x14ac:dyDescent="0.25">
      <c r="A13" s="97"/>
      <c r="B13" s="97"/>
      <c r="C13" s="97" t="s">
        <v>141</v>
      </c>
      <c r="D13" s="97" t="s">
        <v>147</v>
      </c>
      <c r="E13" s="77"/>
      <c r="F13" s="77"/>
      <c r="G13" s="77"/>
      <c r="H13" s="77"/>
      <c r="I13" s="77"/>
      <c r="J13" s="77"/>
      <c r="K13" s="77"/>
      <c r="L13" s="77"/>
      <c r="M13" s="77"/>
      <c r="N13" s="77"/>
      <c r="O13" s="77"/>
      <c r="P13" s="77"/>
      <c r="Q13" s="77"/>
      <c r="R13" s="77"/>
      <c r="S13" s="77"/>
      <c r="T13" s="77"/>
      <c r="U13" s="77"/>
    </row>
    <row r="14" spans="1:21" ht="14.45" customHeight="1" x14ac:dyDescent="0.25">
      <c r="A14" s="97"/>
      <c r="B14" s="97"/>
      <c r="C14" s="97" t="s">
        <v>143</v>
      </c>
      <c r="D14" s="97" t="s">
        <v>148</v>
      </c>
      <c r="E14" s="77"/>
      <c r="F14" s="77"/>
      <c r="G14" s="77"/>
      <c r="H14" s="77"/>
      <c r="I14" s="77"/>
      <c r="J14" s="77"/>
      <c r="K14" s="77"/>
      <c r="L14" s="77"/>
      <c r="M14" s="77"/>
      <c r="N14" s="77"/>
      <c r="O14" s="77"/>
      <c r="P14" s="77"/>
      <c r="Q14" s="77"/>
      <c r="R14" s="77"/>
      <c r="S14" s="77"/>
      <c r="T14" s="77"/>
      <c r="U14" s="77"/>
    </row>
    <row r="15" spans="1:21" ht="14.45" customHeight="1" x14ac:dyDescent="0.25">
      <c r="A15" s="97"/>
      <c r="B15" s="97"/>
      <c r="C15" s="97" t="s">
        <v>144</v>
      </c>
      <c r="D15" s="97" t="s">
        <v>149</v>
      </c>
      <c r="E15" s="77"/>
      <c r="F15" s="77"/>
      <c r="G15" s="77"/>
      <c r="H15" s="77"/>
      <c r="I15" s="77"/>
      <c r="J15" s="77"/>
      <c r="K15" s="77"/>
      <c r="L15" s="77"/>
      <c r="M15" s="77"/>
      <c r="N15" s="77"/>
      <c r="O15" s="77"/>
      <c r="P15" s="77"/>
      <c r="Q15" s="77"/>
      <c r="R15" s="77"/>
      <c r="S15" s="77"/>
      <c r="T15" s="77"/>
      <c r="U15" s="77"/>
    </row>
    <row r="16" spans="1:21" ht="14.45" customHeight="1" x14ac:dyDescent="0.25">
      <c r="A16" s="97"/>
      <c r="B16" s="97"/>
      <c r="C16" s="97"/>
      <c r="D16" s="97"/>
      <c r="E16" s="77"/>
      <c r="F16" s="77"/>
      <c r="G16" s="77"/>
      <c r="H16" s="77"/>
      <c r="I16" s="77"/>
      <c r="J16" s="77"/>
      <c r="K16" s="77"/>
      <c r="L16" s="77"/>
      <c r="M16" s="77"/>
      <c r="N16" s="77"/>
      <c r="O16" s="77"/>
    </row>
    <row r="17" spans="1:15" ht="14.45" customHeight="1" x14ac:dyDescent="0.25">
      <c r="A17" s="97"/>
      <c r="B17" s="97"/>
      <c r="C17" s="97"/>
      <c r="D17" s="97"/>
      <c r="E17" s="77"/>
      <c r="F17" s="77"/>
      <c r="G17" s="77"/>
      <c r="H17" s="77"/>
      <c r="I17" s="77"/>
      <c r="J17" s="77"/>
      <c r="K17" s="77"/>
      <c r="L17" s="77"/>
      <c r="M17" s="77"/>
      <c r="N17" s="77"/>
      <c r="O17" s="77"/>
    </row>
    <row r="18" spans="1:15" ht="14.45" customHeight="1" x14ac:dyDescent="0.25">
      <c r="A18" s="97"/>
      <c r="B18" s="101"/>
      <c r="C18" s="101"/>
      <c r="D18" s="101"/>
      <c r="E18" s="77"/>
      <c r="F18" s="77"/>
      <c r="G18" s="77"/>
      <c r="H18" s="77"/>
      <c r="I18" s="77"/>
      <c r="J18" s="77"/>
      <c r="K18" s="77"/>
      <c r="L18" s="77"/>
      <c r="M18" s="77"/>
      <c r="N18" s="77"/>
      <c r="O18" s="77"/>
    </row>
    <row r="19" spans="1:15" x14ac:dyDescent="0.25">
      <c r="A19" s="97"/>
      <c r="B19" s="101"/>
      <c r="C19" s="101"/>
      <c r="D19" s="101"/>
      <c r="E19" s="77"/>
      <c r="F19" s="77"/>
      <c r="G19" s="77"/>
      <c r="H19" s="77"/>
      <c r="I19" s="77"/>
      <c r="J19" s="77"/>
      <c r="K19" s="77"/>
      <c r="L19" s="77"/>
      <c r="M19" s="77"/>
      <c r="N19" s="77"/>
      <c r="O19" s="77"/>
    </row>
    <row r="20" spans="1:15" ht="14.45" customHeight="1" x14ac:dyDescent="0.25">
      <c r="A20" s="97"/>
      <c r="B20" s="101"/>
      <c r="C20" s="101"/>
      <c r="D20" s="101"/>
      <c r="E20" s="77"/>
      <c r="F20" s="77"/>
      <c r="G20" s="77"/>
      <c r="H20" s="77"/>
      <c r="I20" s="77"/>
      <c r="J20" s="77"/>
      <c r="K20" s="77"/>
      <c r="L20" s="77"/>
      <c r="M20" s="77"/>
      <c r="N20" s="77"/>
      <c r="O20" s="77"/>
    </row>
    <row r="21" spans="1:15" ht="14.45" customHeight="1" x14ac:dyDescent="0.25">
      <c r="A21" s="97"/>
      <c r="B21" s="101"/>
      <c r="C21" s="101"/>
      <c r="D21" s="101"/>
      <c r="E21" s="77"/>
      <c r="F21" s="77"/>
      <c r="G21" s="77"/>
      <c r="H21" s="77"/>
      <c r="I21" s="77"/>
      <c r="J21" s="77"/>
      <c r="K21" s="77"/>
      <c r="L21" s="77"/>
      <c r="M21" s="77"/>
      <c r="N21" s="77"/>
      <c r="O21" s="77"/>
    </row>
    <row r="22" spans="1:15" ht="14.45" customHeight="1" x14ac:dyDescent="0.25">
      <c r="A22" s="97"/>
      <c r="B22" s="97"/>
      <c r="C22" s="99"/>
      <c r="D22" s="99"/>
      <c r="E22" s="77"/>
      <c r="F22" s="77"/>
      <c r="G22" s="77"/>
      <c r="H22" s="77"/>
      <c r="I22" s="77"/>
      <c r="J22" s="77"/>
      <c r="K22" s="77"/>
      <c r="L22" s="77"/>
      <c r="M22" s="77"/>
      <c r="N22" s="77"/>
      <c r="O22" s="77"/>
    </row>
    <row r="23" spans="1:15" ht="14.45" customHeight="1" x14ac:dyDescent="0.25">
      <c r="A23" s="97"/>
      <c r="B23" s="97"/>
      <c r="C23" s="99"/>
      <c r="D23" s="99"/>
      <c r="E23" s="77"/>
      <c r="F23" s="77"/>
      <c r="G23" s="77"/>
      <c r="H23" s="77"/>
      <c r="I23" s="77"/>
      <c r="J23" s="77"/>
      <c r="K23" s="77"/>
      <c r="L23" s="77"/>
      <c r="M23" s="77"/>
      <c r="N23" s="77"/>
      <c r="O23" s="77"/>
    </row>
    <row r="24" spans="1:15" ht="20.25" x14ac:dyDescent="0.25">
      <c r="A24" s="97"/>
      <c r="B24" s="97"/>
      <c r="C24" s="99"/>
      <c r="D24" s="99"/>
      <c r="E24" s="77"/>
      <c r="F24" s="77"/>
      <c r="G24" s="77"/>
      <c r="H24" s="77"/>
      <c r="I24" s="77"/>
      <c r="J24" s="77"/>
      <c r="K24" s="77"/>
      <c r="L24" s="77"/>
      <c r="M24" s="77"/>
      <c r="N24" s="77"/>
      <c r="O24" s="77"/>
    </row>
    <row r="25" spans="1:15" ht="20.25" x14ac:dyDescent="0.25">
      <c r="A25" s="97"/>
      <c r="B25" s="97"/>
      <c r="C25" s="99"/>
      <c r="D25" s="99"/>
      <c r="E25" s="77"/>
      <c r="F25" s="77"/>
      <c r="G25" s="77"/>
      <c r="H25" s="77"/>
      <c r="I25" s="77"/>
      <c r="J25" s="77"/>
      <c r="K25" s="77"/>
      <c r="L25" s="77"/>
      <c r="M25" s="77"/>
      <c r="N25" s="77"/>
      <c r="O25" s="77"/>
    </row>
    <row r="26" spans="1:15" ht="20.25" x14ac:dyDescent="0.25">
      <c r="A26" s="97"/>
      <c r="B26" s="97"/>
      <c r="C26" s="99"/>
      <c r="D26" s="99"/>
      <c r="E26" s="77"/>
      <c r="F26" s="77"/>
      <c r="G26" s="77"/>
      <c r="H26" s="77"/>
      <c r="I26" s="77"/>
      <c r="J26" s="77"/>
      <c r="K26" s="77"/>
      <c r="L26" s="77"/>
      <c r="M26" s="77"/>
      <c r="N26" s="77"/>
      <c r="O26" s="77"/>
    </row>
    <row r="27" spans="1:15" ht="20.25" x14ac:dyDescent="0.25">
      <c r="A27" s="97"/>
      <c r="B27" s="97"/>
      <c r="C27" s="99"/>
      <c r="D27" s="99"/>
      <c r="E27" s="77"/>
      <c r="F27" s="77"/>
      <c r="G27" s="77"/>
      <c r="H27" s="77"/>
      <c r="I27" s="77"/>
      <c r="J27" s="77"/>
      <c r="K27" s="77"/>
      <c r="L27" s="77"/>
      <c r="M27" s="77"/>
      <c r="N27" s="77"/>
      <c r="O27" s="77"/>
    </row>
    <row r="28" spans="1:15" ht="20.25" x14ac:dyDescent="0.25">
      <c r="A28" s="97"/>
      <c r="B28" s="97"/>
      <c r="C28" s="99"/>
      <c r="D28" s="99"/>
      <c r="E28" s="77"/>
      <c r="F28" s="77"/>
      <c r="G28" s="77"/>
      <c r="H28" s="77"/>
      <c r="I28" s="77"/>
      <c r="J28" s="77"/>
      <c r="K28" s="77"/>
      <c r="L28" s="77"/>
      <c r="M28" s="77"/>
      <c r="N28" s="77"/>
      <c r="O28" s="77"/>
    </row>
    <row r="29" spans="1:15" ht="14.45" customHeight="1" x14ac:dyDescent="0.25">
      <c r="A29" s="97"/>
      <c r="B29" s="97"/>
      <c r="C29" s="99"/>
      <c r="D29" s="99"/>
      <c r="E29" s="77"/>
      <c r="F29" s="77"/>
      <c r="G29" s="77"/>
      <c r="H29" s="77"/>
      <c r="I29" s="77"/>
      <c r="J29" s="77"/>
      <c r="K29" s="77"/>
      <c r="L29" s="77"/>
      <c r="M29" s="77"/>
      <c r="N29" s="77"/>
      <c r="O29" s="77"/>
    </row>
    <row r="30" spans="1:15" ht="20.25" x14ac:dyDescent="0.25">
      <c r="A30" s="97"/>
      <c r="B30" s="97"/>
      <c r="C30" s="99"/>
      <c r="D30" s="99"/>
      <c r="E30" s="77"/>
      <c r="F30" s="77"/>
      <c r="G30" s="77"/>
      <c r="H30" s="77"/>
      <c r="I30" s="77"/>
      <c r="J30" s="77"/>
      <c r="K30" s="77"/>
      <c r="L30" s="77"/>
      <c r="M30" s="77"/>
      <c r="N30" s="77"/>
      <c r="O30" s="77"/>
    </row>
    <row r="31" spans="1:15" ht="20.25" x14ac:dyDescent="0.25">
      <c r="A31" s="97"/>
      <c r="B31" s="97"/>
      <c r="C31" s="99"/>
      <c r="D31" s="99"/>
      <c r="E31" s="77"/>
      <c r="F31" s="77"/>
      <c r="G31" s="77"/>
      <c r="H31" s="77"/>
      <c r="I31" s="77"/>
      <c r="J31" s="77"/>
      <c r="K31" s="77"/>
      <c r="L31" s="77"/>
      <c r="M31" s="77"/>
      <c r="N31" s="77"/>
      <c r="O31" s="77"/>
    </row>
    <row r="32" spans="1:15" ht="20.25" x14ac:dyDescent="0.25">
      <c r="A32" s="97"/>
      <c r="B32" s="97"/>
      <c r="C32" s="99"/>
      <c r="D32" s="99"/>
      <c r="E32" s="77"/>
      <c r="F32" s="77"/>
      <c r="G32" s="77"/>
      <c r="H32" s="77"/>
      <c r="I32" s="77"/>
      <c r="J32" s="77"/>
      <c r="K32" s="77"/>
      <c r="L32" s="77"/>
      <c r="M32" s="77"/>
      <c r="N32" s="77"/>
      <c r="O32" s="77"/>
    </row>
    <row r="33" spans="1:15" ht="20.25" x14ac:dyDescent="0.25">
      <c r="A33" s="97"/>
      <c r="B33" s="97"/>
      <c r="C33" s="99"/>
      <c r="D33" s="99"/>
      <c r="E33" s="77"/>
      <c r="F33" s="77"/>
      <c r="G33" s="77"/>
      <c r="H33" s="77"/>
      <c r="I33" s="77"/>
      <c r="J33" s="77"/>
      <c r="K33" s="77"/>
      <c r="L33" s="77"/>
      <c r="M33" s="77"/>
      <c r="N33" s="77"/>
      <c r="O33" s="77"/>
    </row>
    <row r="34" spans="1:15" ht="20.25" x14ac:dyDescent="0.25">
      <c r="A34" s="97"/>
      <c r="B34" s="97"/>
      <c r="C34" s="99"/>
      <c r="D34" s="99"/>
      <c r="E34" s="77"/>
      <c r="F34" s="77"/>
      <c r="G34" s="77"/>
      <c r="H34" s="77"/>
      <c r="I34" s="77"/>
      <c r="J34" s="77"/>
      <c r="K34" s="77"/>
      <c r="L34" s="77"/>
      <c r="M34" s="77"/>
      <c r="N34" s="77"/>
      <c r="O34" s="77"/>
    </row>
    <row r="35" spans="1:15" ht="20.25" x14ac:dyDescent="0.25">
      <c r="A35" s="97"/>
      <c r="B35" s="97"/>
      <c r="C35" s="99"/>
      <c r="D35" s="99"/>
      <c r="E35" s="77"/>
      <c r="F35" s="77"/>
      <c r="G35" s="77"/>
      <c r="H35" s="77"/>
      <c r="I35" s="77"/>
      <c r="J35" s="77"/>
      <c r="K35" s="77"/>
      <c r="L35" s="77"/>
      <c r="M35" s="77"/>
      <c r="N35" s="77"/>
      <c r="O35" s="77"/>
    </row>
    <row r="36" spans="1:15" ht="20.25" x14ac:dyDescent="0.25">
      <c r="A36" s="97"/>
      <c r="B36" s="97"/>
      <c r="C36" s="99"/>
      <c r="D36" s="99"/>
      <c r="E36" s="77"/>
      <c r="F36" s="77"/>
      <c r="G36" s="77"/>
      <c r="H36" s="77"/>
      <c r="I36" s="77"/>
      <c r="J36" s="77"/>
      <c r="K36" s="77"/>
      <c r="L36" s="77"/>
      <c r="M36" s="77"/>
      <c r="N36" s="77"/>
      <c r="O36" s="77"/>
    </row>
    <row r="37" spans="1:15" ht="20.25" x14ac:dyDescent="0.25">
      <c r="A37" s="97"/>
      <c r="B37" s="97"/>
      <c r="C37" s="99"/>
      <c r="D37" s="99"/>
      <c r="E37" s="77"/>
      <c r="F37" s="77"/>
      <c r="G37" s="77"/>
      <c r="H37" s="77"/>
      <c r="I37" s="77"/>
      <c r="J37" s="77"/>
      <c r="K37" s="77"/>
      <c r="L37" s="77"/>
      <c r="M37" s="77"/>
      <c r="N37" s="77"/>
      <c r="O37" s="77"/>
    </row>
    <row r="38" spans="1:15" ht="20.25" x14ac:dyDescent="0.25">
      <c r="A38" s="97"/>
      <c r="B38" s="97"/>
      <c r="C38" s="99"/>
      <c r="D38" s="99"/>
      <c r="E38" s="77"/>
      <c r="F38" s="77"/>
      <c r="G38" s="77"/>
      <c r="H38" s="77"/>
      <c r="I38" s="77"/>
      <c r="J38" s="77"/>
      <c r="K38" s="77"/>
      <c r="L38" s="77"/>
      <c r="M38" s="77"/>
      <c r="N38" s="77"/>
      <c r="O38" s="77"/>
    </row>
    <row r="39" spans="1:15" ht="20.25" x14ac:dyDescent="0.25">
      <c r="A39" s="97"/>
      <c r="B39" s="97"/>
      <c r="C39" s="99"/>
      <c r="D39" s="99"/>
      <c r="E39" s="77"/>
      <c r="F39" s="77"/>
      <c r="G39" s="77"/>
      <c r="H39" s="77"/>
      <c r="I39" s="77"/>
      <c r="J39" s="77"/>
      <c r="K39" s="77"/>
      <c r="L39" s="77"/>
      <c r="M39" s="77"/>
      <c r="N39" s="77"/>
      <c r="O39" s="77"/>
    </row>
    <row r="40" spans="1:15" ht="20.25" x14ac:dyDescent="0.25">
      <c r="A40" s="97"/>
      <c r="B40" s="97"/>
      <c r="C40" s="99"/>
      <c r="D40" s="99"/>
      <c r="E40" s="77"/>
      <c r="F40" s="77"/>
      <c r="G40" s="77"/>
      <c r="H40" s="77"/>
      <c r="I40" s="77"/>
      <c r="J40" s="77"/>
      <c r="K40" s="77"/>
      <c r="L40" s="77"/>
      <c r="M40" s="77"/>
      <c r="N40" s="77"/>
      <c r="O40" s="77"/>
    </row>
    <row r="41" spans="1:15" ht="20.25" x14ac:dyDescent="0.25">
      <c r="A41" s="97"/>
      <c r="B41" s="97"/>
      <c r="C41" s="99"/>
      <c r="D41" s="99"/>
      <c r="E41" s="77"/>
      <c r="F41" s="77"/>
      <c r="G41" s="77"/>
      <c r="H41" s="77"/>
      <c r="I41" s="77"/>
      <c r="J41" s="77"/>
      <c r="K41" s="77"/>
      <c r="L41" s="77"/>
      <c r="M41" s="77"/>
      <c r="N41" s="77"/>
      <c r="O41" s="77"/>
    </row>
    <row r="42" spans="1:15" ht="20.25" x14ac:dyDescent="0.25">
      <c r="A42" s="97"/>
      <c r="B42" s="97"/>
      <c r="C42" s="99"/>
      <c r="D42" s="99"/>
      <c r="E42" s="77"/>
      <c r="F42" s="77"/>
      <c r="G42" s="77"/>
      <c r="H42" s="77"/>
      <c r="I42" s="77"/>
      <c r="J42" s="77"/>
      <c r="K42" s="77"/>
      <c r="L42" s="77"/>
      <c r="M42" s="77"/>
      <c r="N42" s="77"/>
      <c r="O42" s="77"/>
    </row>
    <row r="43" spans="1:15" ht="20.25" x14ac:dyDescent="0.25">
      <c r="A43" s="97"/>
      <c r="B43" s="97"/>
      <c r="C43" s="99"/>
      <c r="D43" s="99"/>
      <c r="E43" s="77"/>
      <c r="F43" s="77"/>
      <c r="G43" s="77"/>
      <c r="H43" s="77"/>
      <c r="I43" s="77"/>
      <c r="J43" s="77"/>
      <c r="K43" s="77"/>
      <c r="L43" s="77"/>
      <c r="M43" s="77"/>
      <c r="N43" s="77"/>
      <c r="O43" s="77"/>
    </row>
    <row r="44" spans="1:15" ht="20.25" x14ac:dyDescent="0.25">
      <c r="A44" s="97"/>
      <c r="B44" s="97"/>
      <c r="C44" s="99"/>
      <c r="D44" s="99"/>
      <c r="E44" s="77"/>
      <c r="F44" s="77"/>
      <c r="G44" s="77"/>
      <c r="H44" s="77"/>
      <c r="I44" s="77"/>
      <c r="J44" s="77"/>
      <c r="K44" s="77"/>
      <c r="L44" s="77"/>
      <c r="M44" s="77"/>
      <c r="N44" s="77"/>
      <c r="O44" s="77"/>
    </row>
    <row r="45" spans="1:15" ht="20.25" x14ac:dyDescent="0.25">
      <c r="A45" s="97"/>
      <c r="B45" s="97"/>
      <c r="C45" s="99"/>
      <c r="D45" s="99"/>
      <c r="E45" s="77"/>
      <c r="F45" s="77"/>
      <c r="G45" s="77"/>
      <c r="H45" s="77"/>
      <c r="I45" s="77"/>
      <c r="J45" s="77"/>
      <c r="K45" s="77"/>
      <c r="L45" s="77"/>
      <c r="M45" s="77"/>
      <c r="N45" s="77"/>
      <c r="O45" s="77"/>
    </row>
    <row r="46" spans="1:15" ht="20.25" x14ac:dyDescent="0.25">
      <c r="A46" s="97"/>
      <c r="B46" s="97"/>
      <c r="C46" s="99"/>
      <c r="D46" s="99"/>
      <c r="E46" s="77"/>
      <c r="F46" s="77"/>
      <c r="G46" s="77"/>
      <c r="H46" s="77"/>
      <c r="I46" s="77"/>
      <c r="J46" s="77"/>
      <c r="K46" s="77"/>
      <c r="L46" s="77"/>
      <c r="M46" s="77"/>
      <c r="N46" s="77"/>
      <c r="O46" s="77"/>
    </row>
    <row r="47" spans="1:15" ht="20.25" x14ac:dyDescent="0.25">
      <c r="A47" s="97"/>
      <c r="B47" s="97"/>
      <c r="C47" s="99"/>
      <c r="D47" s="99"/>
      <c r="E47" s="77"/>
      <c r="F47" s="77"/>
      <c r="G47" s="77"/>
      <c r="H47" s="77"/>
      <c r="I47" s="77"/>
      <c r="J47" s="77"/>
      <c r="K47" s="77"/>
      <c r="L47" s="77"/>
      <c r="M47" s="77"/>
      <c r="N47" s="77"/>
      <c r="O47" s="77"/>
    </row>
    <row r="48" spans="1:15" ht="20.25" x14ac:dyDescent="0.25">
      <c r="A48" s="97"/>
      <c r="B48" s="97"/>
      <c r="C48" s="99"/>
      <c r="D48" s="99"/>
      <c r="E48" s="77"/>
      <c r="F48" s="77"/>
      <c r="G48" s="77"/>
      <c r="H48" s="77"/>
      <c r="I48" s="77"/>
      <c r="J48" s="77"/>
      <c r="K48" s="77"/>
      <c r="L48" s="77"/>
      <c r="M48" s="77"/>
      <c r="N48" s="77"/>
      <c r="O48" s="77"/>
    </row>
    <row r="49" spans="1:15" ht="20.25" x14ac:dyDescent="0.25">
      <c r="A49" s="97"/>
      <c r="B49" s="97"/>
      <c r="C49" s="99"/>
      <c r="D49" s="99"/>
      <c r="E49" s="77"/>
      <c r="F49" s="77"/>
      <c r="G49" s="77"/>
      <c r="H49" s="77"/>
      <c r="I49" s="77"/>
      <c r="J49" s="77"/>
      <c r="K49" s="77"/>
      <c r="L49" s="77"/>
      <c r="M49" s="77"/>
      <c r="N49" s="77"/>
      <c r="O49" s="77"/>
    </row>
    <row r="50" spans="1:15" ht="20.25" x14ac:dyDescent="0.25">
      <c r="A50" s="97"/>
      <c r="B50" s="97"/>
      <c r="C50" s="99"/>
      <c r="D50" s="99"/>
      <c r="E50" s="77"/>
      <c r="F50" s="77"/>
      <c r="G50" s="77"/>
      <c r="H50" s="77"/>
      <c r="I50" s="77"/>
      <c r="J50" s="77"/>
      <c r="K50" s="77"/>
      <c r="L50" s="77"/>
      <c r="M50" s="77"/>
      <c r="N50" s="77"/>
      <c r="O50" s="77"/>
    </row>
    <row r="51" spans="1:15" ht="20.25" x14ac:dyDescent="0.25">
      <c r="A51" s="97"/>
      <c r="B51" s="97"/>
      <c r="C51" s="99"/>
      <c r="D51" s="99"/>
      <c r="E51" s="77"/>
      <c r="F51" s="77"/>
      <c r="G51" s="77"/>
      <c r="H51" s="77"/>
      <c r="I51" s="77"/>
      <c r="J51" s="77"/>
      <c r="K51" s="77"/>
      <c r="L51" s="77"/>
      <c r="M51" s="77"/>
      <c r="N51" s="77"/>
      <c r="O51" s="77"/>
    </row>
    <row r="52" spans="1:15" ht="20.25" x14ac:dyDescent="0.25">
      <c r="A52" s="97"/>
      <c r="B52" s="21"/>
      <c r="C52" s="28"/>
      <c r="D52" s="28"/>
    </row>
    <row r="53" spans="1:15" ht="20.25" x14ac:dyDescent="0.25">
      <c r="A53" s="97"/>
      <c r="B53" s="21"/>
      <c r="C53" s="28"/>
      <c r="D53" s="28"/>
    </row>
    <row r="54" spans="1:15" ht="20.25" x14ac:dyDescent="0.25">
      <c r="A54" s="97"/>
      <c r="B54" s="21"/>
      <c r="C54" s="28"/>
      <c r="D54" s="28"/>
    </row>
    <row r="55" spans="1:15" ht="20.25" x14ac:dyDescent="0.25">
      <c r="A55" s="97"/>
      <c r="B55" s="21"/>
      <c r="C55" s="28"/>
      <c r="D55" s="28"/>
    </row>
    <row r="56" spans="1:15" ht="20.25" x14ac:dyDescent="0.25">
      <c r="A56" s="97"/>
      <c r="B56" s="21"/>
      <c r="C56" s="28"/>
      <c r="D56" s="28"/>
    </row>
    <row r="57" spans="1:15" ht="20.25" x14ac:dyDescent="0.25">
      <c r="A57" s="97"/>
      <c r="B57" s="21"/>
      <c r="C57" s="28"/>
      <c r="D57" s="28"/>
    </row>
    <row r="58" spans="1:15" ht="20.25" x14ac:dyDescent="0.25">
      <c r="A58" s="97"/>
      <c r="B58" s="21"/>
      <c r="C58" s="28"/>
      <c r="D58" s="28"/>
    </row>
    <row r="59" spans="1:15" ht="20.25" x14ac:dyDescent="0.25">
      <c r="A59" s="97"/>
      <c r="B59" s="21"/>
      <c r="C59" s="28"/>
      <c r="D59" s="28"/>
    </row>
    <row r="60" spans="1:15" ht="20.25" x14ac:dyDescent="0.25">
      <c r="A60" s="97"/>
      <c r="B60" s="21"/>
      <c r="C60" s="28"/>
      <c r="D60" s="28"/>
    </row>
    <row r="61" spans="1:15" ht="20.25" x14ac:dyDescent="0.25">
      <c r="A61" s="97"/>
      <c r="B61" s="21"/>
      <c r="C61" s="28"/>
      <c r="D61" s="28"/>
    </row>
    <row r="62" spans="1:15" ht="20.25" x14ac:dyDescent="0.25">
      <c r="A62" s="97"/>
      <c r="B62" s="21"/>
      <c r="C62" s="28"/>
      <c r="D62" s="28"/>
    </row>
    <row r="63" spans="1:15" ht="20.25" x14ac:dyDescent="0.25">
      <c r="A63" s="97"/>
      <c r="B63" s="21"/>
      <c r="C63" s="28"/>
      <c r="D63" s="28"/>
    </row>
    <row r="64" spans="1:15" ht="20.25" x14ac:dyDescent="0.25">
      <c r="A64" s="97"/>
      <c r="B64" s="21"/>
      <c r="C64" s="28"/>
      <c r="D64" s="28"/>
    </row>
    <row r="65" spans="1:4" ht="20.25" x14ac:dyDescent="0.25">
      <c r="A65" s="97"/>
      <c r="B65" s="21"/>
      <c r="C65" s="28"/>
      <c r="D65" s="28"/>
    </row>
    <row r="66" spans="1:4" ht="20.25" x14ac:dyDescent="0.25">
      <c r="A66" s="97"/>
      <c r="B66" s="21"/>
      <c r="C66" s="28"/>
      <c r="D66" s="28"/>
    </row>
    <row r="67" spans="1:4" ht="20.25" x14ac:dyDescent="0.25">
      <c r="A67" s="97"/>
      <c r="B67" s="21"/>
      <c r="C67" s="28"/>
      <c r="D67" s="28"/>
    </row>
    <row r="68" spans="1:4" ht="20.25" x14ac:dyDescent="0.25">
      <c r="A68" s="97"/>
      <c r="B68" s="21"/>
      <c r="C68" s="28"/>
      <c r="D68" s="28"/>
    </row>
    <row r="69" spans="1:4" ht="20.25" x14ac:dyDescent="0.25">
      <c r="A69" s="97"/>
      <c r="B69" s="21"/>
      <c r="C69" s="28"/>
      <c r="D69" s="28"/>
    </row>
    <row r="70" spans="1:4" ht="20.25" x14ac:dyDescent="0.25">
      <c r="A70" s="97"/>
      <c r="B70" s="21"/>
      <c r="C70" s="28"/>
      <c r="D70" s="28"/>
    </row>
    <row r="71" spans="1:4" ht="20.25" x14ac:dyDescent="0.25">
      <c r="A71" s="97"/>
      <c r="B71" s="21"/>
      <c r="C71" s="28"/>
      <c r="D71" s="28"/>
    </row>
    <row r="72" spans="1:4" ht="20.25" x14ac:dyDescent="0.25">
      <c r="A72" s="97"/>
      <c r="B72" s="21"/>
      <c r="C72" s="28"/>
      <c r="D72" s="28"/>
    </row>
    <row r="73" spans="1:4" ht="20.25" x14ac:dyDescent="0.25">
      <c r="A73" s="97"/>
      <c r="B73" s="21"/>
      <c r="C73" s="28"/>
      <c r="D73" s="28"/>
    </row>
    <row r="74" spans="1:4" ht="20.25" x14ac:dyDescent="0.25">
      <c r="A74" s="97"/>
      <c r="B74" s="21"/>
      <c r="C74" s="28"/>
      <c r="D74" s="28"/>
    </row>
    <row r="75" spans="1:4" ht="20.25" x14ac:dyDescent="0.25">
      <c r="A75" s="97"/>
      <c r="B75" s="21"/>
      <c r="C75" s="28"/>
      <c r="D75" s="28"/>
    </row>
    <row r="76" spans="1:4" ht="20.25" x14ac:dyDescent="0.25">
      <c r="A76" s="97"/>
      <c r="B76" s="21"/>
      <c r="C76" s="28"/>
      <c r="D76" s="28"/>
    </row>
    <row r="77" spans="1:4" ht="20.25" x14ac:dyDescent="0.25">
      <c r="A77" s="97"/>
      <c r="B77" s="21"/>
      <c r="C77" s="28"/>
      <c r="D77" s="28"/>
    </row>
    <row r="78" spans="1:4" ht="20.25" x14ac:dyDescent="0.25">
      <c r="A78" s="97"/>
      <c r="B78" s="21"/>
      <c r="C78" s="28"/>
      <c r="D78" s="28"/>
    </row>
    <row r="79" spans="1:4" ht="20.25" x14ac:dyDescent="0.25">
      <c r="A79" s="97"/>
      <c r="B79" s="21"/>
      <c r="C79" s="28"/>
      <c r="D79" s="28"/>
    </row>
    <row r="80" spans="1:4" ht="20.25" x14ac:dyDescent="0.25">
      <c r="A80" s="97"/>
      <c r="B80" s="21"/>
      <c r="C80" s="28"/>
      <c r="D80" s="28"/>
    </row>
    <row r="81" spans="1:4" ht="20.25" x14ac:dyDescent="0.25">
      <c r="A81" s="97"/>
      <c r="B81" s="21"/>
      <c r="C81" s="28"/>
      <c r="D81" s="28"/>
    </row>
    <row r="82" spans="1:4" ht="20.25" x14ac:dyDescent="0.25">
      <c r="A82" s="97"/>
      <c r="B82" s="21"/>
      <c r="C82" s="28"/>
      <c r="D82" s="28"/>
    </row>
    <row r="83" spans="1:4" ht="20.25" x14ac:dyDescent="0.25">
      <c r="A83" s="97"/>
      <c r="B83" s="21"/>
      <c r="C83" s="28"/>
      <c r="D83" s="28"/>
    </row>
    <row r="84" spans="1:4" ht="20.25" x14ac:dyDescent="0.25">
      <c r="A84" s="97"/>
      <c r="B84" s="21"/>
      <c r="C84" s="28"/>
      <c r="D84" s="28"/>
    </row>
    <row r="85" spans="1:4" ht="20.25" x14ac:dyDescent="0.25">
      <c r="A85" s="97"/>
      <c r="B85" s="21"/>
      <c r="C85" s="28"/>
      <c r="D85" s="28"/>
    </row>
    <row r="86" spans="1:4" ht="20.25" x14ac:dyDescent="0.25">
      <c r="A86" s="97"/>
      <c r="B86" s="21"/>
      <c r="C86" s="28"/>
      <c r="D86" s="28"/>
    </row>
    <row r="87" spans="1:4" ht="20.25" x14ac:dyDescent="0.25">
      <c r="A87" s="97"/>
      <c r="B87" s="21"/>
      <c r="C87" s="28"/>
      <c r="D87" s="28"/>
    </row>
    <row r="88" spans="1:4" ht="20.25" x14ac:dyDescent="0.25">
      <c r="A88" s="97"/>
      <c r="B88" s="21"/>
      <c r="C88" s="28"/>
      <c r="D88" s="28"/>
    </row>
    <row r="89" spans="1:4" ht="20.25" x14ac:dyDescent="0.25">
      <c r="A89" s="97"/>
      <c r="B89" s="21"/>
      <c r="C89" s="28"/>
      <c r="D89" s="28"/>
    </row>
    <row r="90" spans="1:4" ht="20.25" x14ac:dyDescent="0.25">
      <c r="A90" s="97"/>
      <c r="B90" s="21"/>
      <c r="C90" s="28"/>
      <c r="D90" s="28"/>
    </row>
    <row r="91" spans="1:4" ht="20.25" x14ac:dyDescent="0.25">
      <c r="A91" s="97"/>
      <c r="B91" s="21"/>
      <c r="C91" s="28"/>
      <c r="D91" s="28"/>
    </row>
    <row r="92" spans="1:4" ht="20.25" x14ac:dyDescent="0.25">
      <c r="A92" s="97"/>
      <c r="B92" s="21"/>
      <c r="C92" s="28"/>
      <c r="D92" s="28"/>
    </row>
    <row r="93" spans="1:4" ht="20.25" x14ac:dyDescent="0.25">
      <c r="A93" s="97"/>
      <c r="B93" s="21"/>
      <c r="C93" s="28"/>
      <c r="D93" s="28"/>
    </row>
    <row r="94" spans="1:4" ht="20.25" x14ac:dyDescent="0.25">
      <c r="A94" s="97"/>
      <c r="B94" s="21"/>
      <c r="C94" s="28"/>
      <c r="D94" s="28"/>
    </row>
    <row r="95" spans="1:4" ht="20.25" x14ac:dyDescent="0.25">
      <c r="A95" s="97"/>
      <c r="B95" s="21"/>
      <c r="C95" s="28"/>
      <c r="D95" s="28"/>
    </row>
    <row r="96" spans="1:4" ht="20.25" x14ac:dyDescent="0.25">
      <c r="A96" s="97"/>
      <c r="B96" s="21"/>
      <c r="C96" s="28"/>
      <c r="D96" s="28"/>
    </row>
    <row r="97" spans="1:4" ht="20.25" x14ac:dyDescent="0.25">
      <c r="A97" s="97"/>
      <c r="B97" s="21"/>
      <c r="C97" s="28"/>
      <c r="D97" s="28"/>
    </row>
    <row r="98" spans="1:4" ht="20.25" x14ac:dyDescent="0.25">
      <c r="A98" s="97"/>
      <c r="B98" s="21"/>
      <c r="C98" s="28"/>
      <c r="D98" s="28"/>
    </row>
    <row r="99" spans="1:4" ht="20.25" x14ac:dyDescent="0.25">
      <c r="A99" s="97"/>
      <c r="B99" s="21"/>
      <c r="C99" s="28"/>
      <c r="D99" s="28"/>
    </row>
    <row r="100" spans="1:4" ht="20.25" x14ac:dyDescent="0.25">
      <c r="A100" s="97"/>
      <c r="B100" s="21"/>
      <c r="C100" s="28"/>
      <c r="D100" s="28"/>
    </row>
    <row r="101" spans="1:4" ht="20.25" x14ac:dyDescent="0.25">
      <c r="A101" s="97"/>
      <c r="B101" s="21"/>
      <c r="C101" s="28"/>
      <c r="D101" s="28"/>
    </row>
    <row r="102" spans="1:4" ht="20.25" x14ac:dyDescent="0.25">
      <c r="A102" s="97"/>
      <c r="B102" s="21"/>
      <c r="C102" s="28"/>
      <c r="D102" s="28"/>
    </row>
    <row r="103" spans="1:4" ht="20.25" x14ac:dyDescent="0.25">
      <c r="A103" s="97"/>
      <c r="B103" s="21"/>
      <c r="C103" s="28"/>
      <c r="D103" s="28"/>
    </row>
    <row r="104" spans="1:4" ht="20.25" x14ac:dyDescent="0.25">
      <c r="A104" s="97"/>
      <c r="B104" s="21"/>
      <c r="C104" s="28"/>
      <c r="D104" s="28"/>
    </row>
    <row r="105" spans="1:4" ht="20.25" x14ac:dyDescent="0.25">
      <c r="A105" s="97"/>
      <c r="B105" s="21"/>
      <c r="C105" s="28"/>
      <c r="D105" s="28"/>
    </row>
    <row r="106" spans="1:4" ht="20.25" x14ac:dyDescent="0.25">
      <c r="A106" s="97"/>
      <c r="B106" s="21"/>
      <c r="C106" s="28"/>
      <c r="D106" s="28"/>
    </row>
    <row r="107" spans="1:4" ht="20.25" x14ac:dyDescent="0.25">
      <c r="A107" s="97"/>
      <c r="B107" s="21"/>
      <c r="C107" s="28"/>
      <c r="D107" s="28"/>
    </row>
    <row r="108" spans="1:4" ht="20.25" x14ac:dyDescent="0.25">
      <c r="A108" s="97"/>
      <c r="B108" s="21"/>
      <c r="C108" s="28"/>
      <c r="D108" s="28"/>
    </row>
    <row r="109" spans="1:4" ht="20.25" x14ac:dyDescent="0.25">
      <c r="A109" s="97"/>
      <c r="B109" s="21"/>
      <c r="C109" s="28"/>
      <c r="D109" s="28"/>
    </row>
    <row r="110" spans="1:4" ht="20.25" x14ac:dyDescent="0.25">
      <c r="A110" s="97"/>
      <c r="B110" s="21"/>
      <c r="C110" s="28"/>
      <c r="D110" s="28"/>
    </row>
    <row r="111" spans="1:4" ht="20.25" x14ac:dyDescent="0.25">
      <c r="A111" s="97"/>
      <c r="B111" s="21"/>
      <c r="C111" s="28"/>
      <c r="D111" s="28"/>
    </row>
    <row r="112" spans="1:4" ht="20.25" x14ac:dyDescent="0.25">
      <c r="A112" s="97"/>
      <c r="B112" s="21"/>
      <c r="C112" s="28"/>
      <c r="D112" s="28"/>
    </row>
    <row r="113" spans="1:4" ht="20.25" x14ac:dyDescent="0.25">
      <c r="A113" s="97"/>
      <c r="B113" s="21"/>
      <c r="C113" s="28"/>
      <c r="D113" s="28"/>
    </row>
    <row r="114" spans="1:4" ht="20.25" x14ac:dyDescent="0.25">
      <c r="A114" s="97"/>
      <c r="B114" s="21"/>
      <c r="C114" s="28"/>
      <c r="D114" s="28"/>
    </row>
    <row r="115" spans="1:4" ht="20.25" x14ac:dyDescent="0.25">
      <c r="A115" s="97"/>
      <c r="B115" s="21"/>
      <c r="C115" s="28"/>
      <c r="D115" s="28"/>
    </row>
    <row r="116" spans="1:4" ht="20.25" x14ac:dyDescent="0.25">
      <c r="A116" s="97"/>
      <c r="B116" s="21"/>
      <c r="C116" s="28"/>
      <c r="D116" s="28"/>
    </row>
    <row r="117" spans="1:4" ht="20.25" x14ac:dyDescent="0.25">
      <c r="A117" s="97"/>
      <c r="B117" s="21"/>
      <c r="C117" s="28"/>
      <c r="D117" s="28"/>
    </row>
    <row r="118" spans="1:4" ht="20.25" x14ac:dyDescent="0.25">
      <c r="A118" s="97"/>
      <c r="B118" s="21"/>
      <c r="C118" s="28"/>
      <c r="D118" s="28"/>
    </row>
    <row r="119" spans="1:4" ht="20.25" x14ac:dyDescent="0.25">
      <c r="A119" s="97"/>
      <c r="B119" s="21"/>
      <c r="C119" s="28"/>
      <c r="D119" s="28"/>
    </row>
    <row r="120" spans="1:4" ht="20.25" x14ac:dyDescent="0.25">
      <c r="A120" s="97"/>
      <c r="B120" s="21"/>
      <c r="C120" s="28"/>
      <c r="D120" s="28"/>
    </row>
    <row r="121" spans="1:4" ht="20.25" x14ac:dyDescent="0.25">
      <c r="A121" s="97"/>
      <c r="B121" s="21"/>
      <c r="C121" s="28"/>
      <c r="D121" s="28"/>
    </row>
    <row r="122" spans="1:4" ht="20.25" x14ac:dyDescent="0.25">
      <c r="A122" s="97"/>
      <c r="B122" s="21"/>
      <c r="C122" s="28"/>
      <c r="D122" s="28"/>
    </row>
    <row r="123" spans="1:4" ht="20.25" x14ac:dyDescent="0.25">
      <c r="A123" s="97"/>
      <c r="B123" s="21"/>
      <c r="C123" s="28"/>
      <c r="D123" s="28"/>
    </row>
    <row r="124" spans="1:4" ht="20.25" x14ac:dyDescent="0.25">
      <c r="A124" s="97"/>
      <c r="B124" s="21"/>
      <c r="C124" s="28"/>
      <c r="D124" s="28"/>
    </row>
    <row r="125" spans="1:4" ht="20.25" x14ac:dyDescent="0.25">
      <c r="A125" s="97"/>
      <c r="B125" s="21"/>
      <c r="C125" s="28"/>
      <c r="D125" s="28"/>
    </row>
    <row r="126" spans="1:4" ht="20.25" x14ac:dyDescent="0.25">
      <c r="A126" s="97"/>
      <c r="B126" s="21"/>
      <c r="C126" s="28"/>
      <c r="D126" s="28"/>
    </row>
    <row r="127" spans="1:4" ht="20.25" x14ac:dyDescent="0.25">
      <c r="A127" s="97"/>
      <c r="B127" s="21"/>
      <c r="C127" s="28"/>
      <c r="D127" s="28"/>
    </row>
    <row r="128" spans="1:4" ht="20.25" x14ac:dyDescent="0.25">
      <c r="A128" s="97"/>
      <c r="B128" s="21"/>
      <c r="C128" s="28"/>
      <c r="D128" s="28"/>
    </row>
    <row r="129" spans="1:4" ht="20.25" x14ac:dyDescent="0.25">
      <c r="A129" s="97"/>
      <c r="B129" s="21"/>
      <c r="C129" s="28"/>
      <c r="D129" s="28"/>
    </row>
    <row r="130" spans="1:4" ht="20.25" x14ac:dyDescent="0.25">
      <c r="A130" s="97"/>
      <c r="B130" s="21"/>
      <c r="C130" s="28"/>
      <c r="D130" s="28"/>
    </row>
    <row r="131" spans="1:4" ht="20.25" x14ac:dyDescent="0.25">
      <c r="A131" s="97"/>
      <c r="B131" s="21"/>
      <c r="C131" s="28"/>
      <c r="D131" s="28"/>
    </row>
    <row r="132" spans="1:4" ht="20.25" x14ac:dyDescent="0.25">
      <c r="A132" s="97"/>
      <c r="B132" s="21"/>
      <c r="C132" s="28"/>
      <c r="D132" s="28"/>
    </row>
    <row r="133" spans="1:4" ht="20.25" x14ac:dyDescent="0.25">
      <c r="A133" s="97"/>
      <c r="B133" s="21"/>
      <c r="C133" s="28"/>
      <c r="D133" s="28"/>
    </row>
    <row r="134" spans="1:4" ht="20.25" x14ac:dyDescent="0.25">
      <c r="A134" s="97"/>
      <c r="B134" s="21"/>
      <c r="C134" s="28"/>
      <c r="D134" s="28"/>
    </row>
    <row r="135" spans="1:4" ht="20.25" x14ac:dyDescent="0.25">
      <c r="A135" s="97"/>
      <c r="B135" s="21"/>
      <c r="C135" s="28"/>
      <c r="D135" s="28"/>
    </row>
    <row r="136" spans="1:4" ht="20.25" x14ac:dyDescent="0.25">
      <c r="A136" s="97"/>
      <c r="B136" s="21"/>
      <c r="C136" s="28"/>
      <c r="D136" s="28"/>
    </row>
    <row r="137" spans="1:4" ht="20.25" x14ac:dyDescent="0.25">
      <c r="A137" s="97"/>
      <c r="B137" s="21"/>
      <c r="C137" s="28"/>
      <c r="D137" s="28"/>
    </row>
    <row r="138" spans="1:4" ht="20.25" x14ac:dyDescent="0.25">
      <c r="A138" s="97"/>
      <c r="B138" s="21"/>
      <c r="C138" s="28"/>
      <c r="D138" s="28"/>
    </row>
    <row r="139" spans="1:4" ht="20.25" x14ac:dyDescent="0.25">
      <c r="A139" s="97"/>
      <c r="B139" s="21"/>
      <c r="C139" s="28"/>
      <c r="D139" s="28"/>
    </row>
    <row r="140" spans="1:4" ht="20.25" x14ac:dyDescent="0.25">
      <c r="A140" s="97"/>
      <c r="B140" s="21"/>
      <c r="C140" s="28"/>
      <c r="D140" s="28"/>
    </row>
    <row r="141" spans="1:4" ht="20.25" x14ac:dyDescent="0.25">
      <c r="A141" s="97"/>
      <c r="B141" s="21"/>
      <c r="C141" s="28"/>
      <c r="D141" s="28"/>
    </row>
    <row r="142" spans="1:4" ht="20.25" x14ac:dyDescent="0.25">
      <c r="A142" s="97"/>
      <c r="B142" s="21"/>
      <c r="C142" s="28"/>
      <c r="D142" s="28"/>
    </row>
    <row r="143" spans="1:4" ht="20.25" x14ac:dyDescent="0.25">
      <c r="A143" s="97"/>
      <c r="B143" s="21"/>
      <c r="C143" s="28"/>
      <c r="D143" s="28"/>
    </row>
    <row r="144" spans="1:4" ht="20.25" x14ac:dyDescent="0.25">
      <c r="A144" s="97"/>
      <c r="B144" s="21"/>
      <c r="C144" s="28"/>
      <c r="D144" s="28"/>
    </row>
    <row r="145" spans="1:4" ht="20.25" x14ac:dyDescent="0.25">
      <c r="A145" s="97"/>
      <c r="B145" s="21"/>
      <c r="C145" s="28"/>
      <c r="D145" s="28"/>
    </row>
    <row r="146" spans="1:4" ht="20.25" x14ac:dyDescent="0.25">
      <c r="A146" s="97"/>
      <c r="B146" s="21"/>
      <c r="C146" s="28"/>
      <c r="D146" s="28"/>
    </row>
    <row r="147" spans="1:4" ht="20.25" x14ac:dyDescent="0.25">
      <c r="A147" s="97"/>
      <c r="B147" s="21"/>
      <c r="C147" s="28"/>
      <c r="D147" s="28"/>
    </row>
    <row r="148" spans="1:4" ht="20.25" x14ac:dyDescent="0.25">
      <c r="A148" s="97"/>
      <c r="B148" s="21"/>
      <c r="C148" s="28"/>
      <c r="D148" s="28"/>
    </row>
    <row r="149" spans="1:4" ht="20.25" x14ac:dyDescent="0.25">
      <c r="A149" s="97"/>
      <c r="B149" s="21"/>
      <c r="C149" s="28"/>
      <c r="D149" s="28"/>
    </row>
    <row r="150" spans="1:4" ht="20.25" x14ac:dyDescent="0.25">
      <c r="A150" s="97"/>
      <c r="B150" s="21"/>
      <c r="C150" s="28"/>
      <c r="D150" s="28"/>
    </row>
    <row r="151" spans="1:4" ht="20.25" x14ac:dyDescent="0.25">
      <c r="A151" s="97"/>
      <c r="B151" s="21"/>
      <c r="C151" s="28"/>
      <c r="D151" s="28"/>
    </row>
    <row r="152" spans="1:4" ht="20.25" x14ac:dyDescent="0.25">
      <c r="A152" s="97"/>
      <c r="B152" s="21"/>
      <c r="C152" s="28"/>
      <c r="D152" s="28"/>
    </row>
    <row r="153" spans="1:4" ht="20.25" x14ac:dyDescent="0.25">
      <c r="A153" s="97"/>
      <c r="B153" s="21"/>
      <c r="C153" s="28"/>
      <c r="D153" s="28"/>
    </row>
    <row r="154" spans="1:4" ht="20.25" x14ac:dyDescent="0.25">
      <c r="A154" s="97"/>
      <c r="B154" s="21"/>
      <c r="C154" s="28"/>
      <c r="D154" s="28"/>
    </row>
    <row r="155" spans="1:4" ht="20.25" x14ac:dyDescent="0.25">
      <c r="A155" s="97"/>
      <c r="B155" s="21"/>
      <c r="C155" s="28"/>
      <c r="D155" s="28"/>
    </row>
    <row r="156" spans="1:4" ht="20.25" x14ac:dyDescent="0.25">
      <c r="A156" s="97"/>
      <c r="B156" s="21"/>
      <c r="C156" s="28"/>
      <c r="D156" s="28"/>
    </row>
    <row r="157" spans="1:4" ht="20.25" x14ac:dyDescent="0.25">
      <c r="A157" s="97"/>
      <c r="B157" s="21"/>
      <c r="C157" s="28"/>
      <c r="D157" s="28"/>
    </row>
    <row r="158" spans="1:4" ht="20.25" x14ac:dyDescent="0.25">
      <c r="A158" s="97"/>
      <c r="B158" s="21"/>
      <c r="C158" s="28"/>
      <c r="D158" s="28"/>
    </row>
    <row r="159" spans="1:4" ht="20.25" x14ac:dyDescent="0.25">
      <c r="A159" s="97"/>
      <c r="B159" s="21"/>
      <c r="C159" s="28"/>
      <c r="D159" s="28"/>
    </row>
    <row r="160" spans="1:4" ht="20.25" x14ac:dyDescent="0.25">
      <c r="A160" s="97"/>
      <c r="B160" s="21"/>
      <c r="C160" s="28"/>
      <c r="D160" s="28"/>
    </row>
    <row r="161" spans="1:4" ht="20.25" x14ac:dyDescent="0.25">
      <c r="A161" s="97"/>
      <c r="B161" s="21"/>
      <c r="C161" s="28"/>
      <c r="D161" s="28"/>
    </row>
    <row r="162" spans="1:4" ht="20.25" x14ac:dyDescent="0.25">
      <c r="A162" s="97"/>
      <c r="B162" s="21"/>
      <c r="C162" s="28"/>
      <c r="D162" s="28"/>
    </row>
    <row r="163" spans="1:4" ht="20.25" x14ac:dyDescent="0.25">
      <c r="A163" s="97"/>
      <c r="B163" s="21"/>
      <c r="C163" s="28"/>
      <c r="D163" s="28"/>
    </row>
    <row r="164" spans="1:4" ht="20.25" x14ac:dyDescent="0.25">
      <c r="A164" s="97"/>
      <c r="B164" s="21"/>
      <c r="C164" s="28"/>
      <c r="D164" s="28"/>
    </row>
    <row r="165" spans="1:4" ht="20.25" x14ac:dyDescent="0.25">
      <c r="A165" s="97"/>
      <c r="B165" s="21"/>
      <c r="C165" s="28"/>
      <c r="D165" s="28"/>
    </row>
    <row r="166" spans="1:4" ht="20.25" x14ac:dyDescent="0.25">
      <c r="A166" s="97"/>
      <c r="B166" s="21"/>
      <c r="C166" s="28"/>
      <c r="D166" s="28"/>
    </row>
    <row r="167" spans="1:4" ht="20.25" x14ac:dyDescent="0.25">
      <c r="A167" s="97"/>
      <c r="B167" s="21"/>
      <c r="C167" s="28"/>
      <c r="D167" s="28"/>
    </row>
    <row r="168" spans="1:4" ht="20.25" x14ac:dyDescent="0.25">
      <c r="A168" s="97"/>
      <c r="B168" s="21"/>
      <c r="C168" s="28"/>
      <c r="D168" s="28"/>
    </row>
    <row r="169" spans="1:4" ht="20.25" x14ac:dyDescent="0.25">
      <c r="A169" s="97"/>
      <c r="B169" s="21"/>
      <c r="C169" s="28"/>
      <c r="D169" s="28"/>
    </row>
    <row r="170" spans="1:4" ht="20.25" x14ac:dyDescent="0.25">
      <c r="A170" s="97"/>
      <c r="B170" s="21"/>
      <c r="C170" s="28"/>
      <c r="D170" s="28"/>
    </row>
    <row r="171" spans="1:4" ht="20.25" x14ac:dyDescent="0.25">
      <c r="A171" s="97"/>
      <c r="B171" s="21"/>
      <c r="C171" s="28"/>
      <c r="D171" s="28"/>
    </row>
    <row r="172" spans="1:4" ht="20.25" x14ac:dyDescent="0.25">
      <c r="A172" s="97"/>
      <c r="B172" s="21"/>
      <c r="C172" s="28"/>
      <c r="D172" s="28"/>
    </row>
    <row r="173" spans="1:4" ht="20.25" x14ac:dyDescent="0.25">
      <c r="A173" s="97"/>
      <c r="B173" s="21"/>
      <c r="C173" s="28"/>
      <c r="D173" s="28"/>
    </row>
    <row r="174" spans="1:4" ht="20.25" x14ac:dyDescent="0.25">
      <c r="A174" s="97"/>
      <c r="B174" s="21"/>
      <c r="C174" s="28"/>
      <c r="D174" s="28"/>
    </row>
    <row r="175" spans="1:4" ht="20.25" x14ac:dyDescent="0.25">
      <c r="A175" s="97"/>
      <c r="B175" s="21"/>
      <c r="C175" s="28"/>
      <c r="D175" s="28"/>
    </row>
    <row r="176" spans="1:4" ht="20.25" x14ac:dyDescent="0.25">
      <c r="A176" s="97"/>
      <c r="B176" s="21"/>
      <c r="C176" s="28"/>
      <c r="D176" s="28"/>
    </row>
    <row r="177" spans="1:4" ht="20.25" x14ac:dyDescent="0.25">
      <c r="A177" s="97"/>
      <c r="B177" s="21"/>
      <c r="C177" s="28"/>
      <c r="D177" s="28"/>
    </row>
    <row r="178" spans="1:4" ht="20.25" x14ac:dyDescent="0.25">
      <c r="A178" s="97"/>
      <c r="B178" s="21"/>
      <c r="C178" s="28"/>
      <c r="D178" s="28"/>
    </row>
    <row r="179" spans="1:4" ht="20.25" x14ac:dyDescent="0.25">
      <c r="A179" s="97"/>
      <c r="B179" s="21"/>
      <c r="C179" s="28"/>
      <c r="D179" s="28"/>
    </row>
    <row r="180" spans="1:4" ht="20.25" x14ac:dyDescent="0.25">
      <c r="A180" s="97"/>
      <c r="B180" s="21"/>
      <c r="C180" s="28"/>
      <c r="D180" s="28"/>
    </row>
    <row r="181" spans="1:4" ht="20.25" x14ac:dyDescent="0.25">
      <c r="A181" s="97"/>
      <c r="B181" s="21"/>
      <c r="C181" s="28"/>
      <c r="D181" s="28"/>
    </row>
    <row r="182" spans="1:4" ht="20.25" x14ac:dyDescent="0.25">
      <c r="A182" s="97"/>
      <c r="B182" s="21"/>
      <c r="C182" s="28"/>
      <c r="D182" s="28"/>
    </row>
    <row r="183" spans="1:4" ht="20.25" x14ac:dyDescent="0.25">
      <c r="A183" s="97"/>
      <c r="B183" s="21"/>
      <c r="C183" s="28"/>
      <c r="D183" s="28"/>
    </row>
    <row r="184" spans="1:4" ht="20.25" x14ac:dyDescent="0.25">
      <c r="A184" s="97"/>
      <c r="B184" s="21"/>
      <c r="C184" s="28"/>
      <c r="D184" s="28"/>
    </row>
    <row r="185" spans="1:4" ht="20.25" x14ac:dyDescent="0.25">
      <c r="A185" s="97"/>
      <c r="B185" s="21"/>
      <c r="C185" s="28"/>
      <c r="D185" s="28"/>
    </row>
    <row r="186" spans="1:4" ht="20.25" x14ac:dyDescent="0.25">
      <c r="A186" s="97"/>
      <c r="B186" s="21"/>
      <c r="C186" s="28"/>
      <c r="D186" s="28"/>
    </row>
    <row r="187" spans="1:4" ht="20.25" x14ac:dyDescent="0.25">
      <c r="A187" s="97"/>
      <c r="B187" s="21"/>
      <c r="C187" s="28"/>
      <c r="D187" s="28"/>
    </row>
    <row r="188" spans="1:4" ht="20.25" x14ac:dyDescent="0.25">
      <c r="A188" s="97"/>
      <c r="B188" s="21"/>
      <c r="C188" s="28"/>
      <c r="D188" s="28"/>
    </row>
    <row r="189" spans="1:4" ht="20.25" x14ac:dyDescent="0.25">
      <c r="A189" s="97"/>
      <c r="B189" s="21"/>
      <c r="C189" s="28"/>
      <c r="D189" s="28"/>
    </row>
    <row r="190" spans="1:4" ht="20.25" x14ac:dyDescent="0.25">
      <c r="A190" s="97"/>
      <c r="B190" s="21"/>
      <c r="C190" s="28"/>
      <c r="D190" s="28"/>
    </row>
    <row r="191" spans="1:4" ht="20.25" x14ac:dyDescent="0.25">
      <c r="A191" s="97"/>
      <c r="B191" s="21"/>
      <c r="C191" s="28"/>
      <c r="D191" s="28"/>
    </row>
    <row r="192" spans="1:4" ht="20.25" x14ac:dyDescent="0.25">
      <c r="A192" s="97"/>
      <c r="B192" s="21"/>
      <c r="C192" s="28"/>
      <c r="D192" s="28"/>
    </row>
    <row r="193" spans="1:4" ht="20.25" x14ac:dyDescent="0.25">
      <c r="A193" s="97"/>
      <c r="B193" s="21"/>
      <c r="C193" s="28"/>
      <c r="D193" s="28"/>
    </row>
    <row r="194" spans="1:4" ht="20.25" x14ac:dyDescent="0.25">
      <c r="A194" s="97"/>
      <c r="B194" s="21"/>
      <c r="C194" s="28"/>
      <c r="D194" s="28"/>
    </row>
    <row r="195" spans="1:4" ht="20.25" x14ac:dyDescent="0.25">
      <c r="A195" s="97"/>
      <c r="B195" s="21"/>
      <c r="C195" s="28"/>
      <c r="D195" s="28"/>
    </row>
    <row r="196" spans="1:4" ht="20.25" x14ac:dyDescent="0.25">
      <c r="A196" s="97"/>
      <c r="B196" s="21"/>
      <c r="C196" s="28"/>
      <c r="D196" s="28"/>
    </row>
    <row r="197" spans="1:4" ht="20.25" x14ac:dyDescent="0.25">
      <c r="A197" s="97"/>
      <c r="B197" s="21"/>
      <c r="C197" s="28"/>
      <c r="D197" s="28"/>
    </row>
    <row r="198" spans="1:4" ht="20.25" x14ac:dyDescent="0.25">
      <c r="A198" s="97"/>
      <c r="B198" s="21"/>
      <c r="C198" s="28"/>
      <c r="D198" s="28"/>
    </row>
    <row r="199" spans="1:4" ht="20.25" x14ac:dyDescent="0.25">
      <c r="A199" s="97"/>
      <c r="B199" s="21"/>
      <c r="C199" s="28"/>
      <c r="D199" s="28"/>
    </row>
    <row r="200" spans="1:4" ht="20.25" x14ac:dyDescent="0.25">
      <c r="A200" s="97"/>
      <c r="B200" s="21"/>
      <c r="C200" s="28"/>
      <c r="D200" s="28"/>
    </row>
    <row r="201" spans="1:4" ht="20.25" x14ac:dyDescent="0.25">
      <c r="A201" s="97"/>
      <c r="B201" s="21"/>
      <c r="C201" s="28"/>
      <c r="D201" s="28"/>
    </row>
    <row r="202" spans="1:4" ht="20.25" x14ac:dyDescent="0.25">
      <c r="A202" s="97"/>
      <c r="B202" s="21"/>
      <c r="C202" s="28"/>
      <c r="D202" s="28"/>
    </row>
    <row r="203" spans="1:4" ht="20.25" x14ac:dyDescent="0.25">
      <c r="A203" s="97"/>
      <c r="B203" s="21"/>
      <c r="C203" s="28"/>
      <c r="D203" s="28"/>
    </row>
    <row r="204" spans="1:4" ht="20.25" x14ac:dyDescent="0.25">
      <c r="A204" s="97"/>
      <c r="B204" s="21"/>
      <c r="C204" s="28"/>
      <c r="D204" s="28"/>
    </row>
    <row r="205" spans="1:4" ht="20.25" x14ac:dyDescent="0.25">
      <c r="A205" s="97"/>
      <c r="B205" s="21"/>
      <c r="C205" s="28"/>
      <c r="D205" s="28"/>
    </row>
    <row r="206" spans="1:4" ht="20.25" x14ac:dyDescent="0.25">
      <c r="A206" s="97"/>
      <c r="B206" s="21"/>
      <c r="C206" s="28"/>
      <c r="D206" s="28"/>
    </row>
    <row r="207" spans="1:4" ht="20.25" x14ac:dyDescent="0.25">
      <c r="A207" s="97"/>
      <c r="B207" s="21"/>
      <c r="C207" s="28"/>
      <c r="D207" s="28"/>
    </row>
    <row r="208" spans="1:4" x14ac:dyDescent="0.25">
      <c r="A208" s="77"/>
      <c r="B208" s="21"/>
      <c r="C208" s="21"/>
      <c r="D208" s="21"/>
    </row>
    <row r="209" spans="1:8" ht="20.25" x14ac:dyDescent="0.25">
      <c r="A209" s="77"/>
      <c r="B209" s="24" t="s">
        <v>84</v>
      </c>
      <c r="C209" s="24" t="s">
        <v>137</v>
      </c>
      <c r="D209" s="27" t="s">
        <v>84</v>
      </c>
      <c r="E209" s="27" t="s">
        <v>137</v>
      </c>
    </row>
    <row r="210" spans="1:8" ht="21" x14ac:dyDescent="0.35">
      <c r="A210" s="77"/>
      <c r="B210" s="25" t="s">
        <v>86</v>
      </c>
      <c r="C210" s="25" t="s">
        <v>54</v>
      </c>
      <c r="D210" t="s">
        <v>86</v>
      </c>
      <c r="F210" t="str">
        <f>IF(NOT(ISBLANK(D210)),D210,IF(NOT(ISBLANK(E210)),"     "&amp;E210,FALSE))</f>
        <v>Afectación Económica o presupuestal</v>
      </c>
      <c r="G210" t="s">
        <v>86</v>
      </c>
      <c r="H210" t="str">
        <f>IF(NOT(ISERROR(MATCH(G210,_xlfn.ANCHORARRAY(B221),0))),F223&amp;"Por favor no seleccionar los criterios de impacto",G210)</f>
        <v>❌Por favor no seleccionar los criterios de impacto</v>
      </c>
    </row>
    <row r="211" spans="1:8" ht="21" x14ac:dyDescent="0.35">
      <c r="A211" s="77"/>
      <c r="B211" s="25" t="s">
        <v>86</v>
      </c>
      <c r="C211" s="25" t="s">
        <v>89</v>
      </c>
      <c r="E211" t="s">
        <v>54</v>
      </c>
      <c r="F211" t="str">
        <f t="shared" ref="F211:F221" si="0">IF(NOT(ISBLANK(D211)),D211,IF(NOT(ISBLANK(E211)),"     "&amp;E211,FALSE))</f>
        <v xml:space="preserve">     Afectación menor a 10 SMLMV .</v>
      </c>
    </row>
    <row r="212" spans="1:8" ht="21" x14ac:dyDescent="0.35">
      <c r="A212" s="77"/>
      <c r="B212" s="25" t="s">
        <v>86</v>
      </c>
      <c r="C212" s="25" t="s">
        <v>90</v>
      </c>
      <c r="E212" t="s">
        <v>89</v>
      </c>
      <c r="F212" t="str">
        <f t="shared" si="0"/>
        <v xml:space="preserve">     Entre 10 y 50 SMLMV </v>
      </c>
    </row>
    <row r="213" spans="1:8" ht="21" x14ac:dyDescent="0.35">
      <c r="A213" s="77"/>
      <c r="B213" s="25" t="s">
        <v>86</v>
      </c>
      <c r="C213" s="25" t="s">
        <v>91</v>
      </c>
      <c r="E213" t="s">
        <v>90</v>
      </c>
      <c r="F213" t="str">
        <f t="shared" si="0"/>
        <v xml:space="preserve">     Entre 50 y 100 SMLMV </v>
      </c>
    </row>
    <row r="214" spans="1:8" ht="21" x14ac:dyDescent="0.35">
      <c r="A214" s="77"/>
      <c r="B214" s="25" t="s">
        <v>86</v>
      </c>
      <c r="C214" s="25" t="s">
        <v>92</v>
      </c>
      <c r="E214" t="s">
        <v>91</v>
      </c>
      <c r="F214" t="str">
        <f t="shared" si="0"/>
        <v xml:space="preserve">     Entre 100 y 500 SMLMV </v>
      </c>
    </row>
    <row r="215" spans="1:8" ht="21" x14ac:dyDescent="0.35">
      <c r="A215" s="77"/>
      <c r="B215" s="25" t="s">
        <v>53</v>
      </c>
      <c r="C215" s="25" t="s">
        <v>93</v>
      </c>
      <c r="E215" t="s">
        <v>92</v>
      </c>
      <c r="F215" t="str">
        <f t="shared" si="0"/>
        <v xml:space="preserve">     Mayor a 500 SMLMV </v>
      </c>
    </row>
    <row r="216" spans="1:8" ht="21" x14ac:dyDescent="0.35">
      <c r="A216" s="77"/>
      <c r="B216" s="25" t="s">
        <v>53</v>
      </c>
      <c r="C216" s="25" t="s">
        <v>94</v>
      </c>
      <c r="D216" t="s">
        <v>53</v>
      </c>
      <c r="F216" t="str">
        <f t="shared" si="0"/>
        <v>Pérdida Reputacional</v>
      </c>
    </row>
    <row r="217" spans="1:8" ht="21" x14ac:dyDescent="0.35">
      <c r="A217" s="77"/>
      <c r="B217" s="25" t="s">
        <v>53</v>
      </c>
      <c r="C217" s="25" t="s">
        <v>96</v>
      </c>
      <c r="E217" t="s">
        <v>93</v>
      </c>
      <c r="F217" t="str">
        <f t="shared" si="0"/>
        <v xml:space="preserve">     El riesgo afecta la imagen de alguna área de la organización</v>
      </c>
    </row>
    <row r="218" spans="1:8" ht="21" x14ac:dyDescent="0.35">
      <c r="A218" s="77"/>
      <c r="B218" s="25" t="s">
        <v>53</v>
      </c>
      <c r="C218" s="25" t="s">
        <v>95</v>
      </c>
      <c r="E218" t="s">
        <v>94</v>
      </c>
      <c r="F218" t="str">
        <f t="shared" si="0"/>
        <v xml:space="preserve">     El riesgo afecta la imagen de la entidad internamente, de conocimiento general, nivel interno, de junta dircetiva y accionistas y/o de provedores</v>
      </c>
    </row>
    <row r="219" spans="1:8" ht="21" x14ac:dyDescent="0.35">
      <c r="A219" s="77"/>
      <c r="B219" s="25" t="s">
        <v>53</v>
      </c>
      <c r="C219" s="25" t="s">
        <v>114</v>
      </c>
      <c r="E219" t="s">
        <v>96</v>
      </c>
      <c r="F219" t="str">
        <f t="shared" si="0"/>
        <v xml:space="preserve">     El riesgo afecta la imagen de la entidad con algunos usuarios de relevancia frente al logro de los objetivos</v>
      </c>
    </row>
    <row r="220" spans="1:8" x14ac:dyDescent="0.25">
      <c r="A220" s="77"/>
      <c r="B220" s="26"/>
      <c r="C220" s="26"/>
      <c r="E220" t="s">
        <v>95</v>
      </c>
      <c r="F220" t="str">
        <f t="shared" si="0"/>
        <v xml:space="preserve">     El riesgo afecta la imagen de de la entidad con efecto publicitario sostenido a nivel de sector administrativo, nivel departamental o municipal</v>
      </c>
    </row>
    <row r="221" spans="1:8" x14ac:dyDescent="0.25">
      <c r="A221" s="77"/>
      <c r="B221" s="26" t="str" cm="1">
        <f t="array" ref="B221:B223">_xlfn.UNIQUE(Tabla1[[#All],[Criterios]])</f>
        <v>Criterios</v>
      </c>
      <c r="C221" s="26"/>
      <c r="E221" t="s">
        <v>114</v>
      </c>
      <c r="F221" t="str">
        <f t="shared" si="0"/>
        <v xml:space="preserve">     El riesgo afecta la imagen de la entidad a nivel nacional, con efecto publicitarios sostenible a nivel país</v>
      </c>
    </row>
    <row r="222" spans="1:8" x14ac:dyDescent="0.25">
      <c r="A222" s="77"/>
      <c r="B222" s="26" t="str">
        <v>Afectación Económica o presupuestal</v>
      </c>
      <c r="C222" s="26"/>
    </row>
    <row r="223" spans="1:8" x14ac:dyDescent="0.25">
      <c r="B223" s="26" t="str">
        <v>Pérdida Reputacional</v>
      </c>
      <c r="C223" s="26"/>
      <c r="F223" s="29" t="s">
        <v>139</v>
      </c>
    </row>
    <row r="224" spans="1:8" x14ac:dyDescent="0.25">
      <c r="B224" s="20"/>
      <c r="C224" s="20"/>
      <c r="F224" s="29" t="s">
        <v>140</v>
      </c>
    </row>
    <row r="225" spans="2:4" x14ac:dyDescent="0.25">
      <c r="B225" s="20"/>
      <c r="C225" s="20"/>
    </row>
    <row r="226" spans="2:4" x14ac:dyDescent="0.25">
      <c r="B226" s="20"/>
      <c r="C226" s="20"/>
    </row>
    <row r="227" spans="2:4" x14ac:dyDescent="0.25">
      <c r="B227" s="20"/>
      <c r="C227" s="20"/>
      <c r="D227" s="20"/>
    </row>
    <row r="228" spans="2:4" x14ac:dyDescent="0.25">
      <c r="B228" s="20"/>
      <c r="C228" s="20"/>
      <c r="D228" s="20"/>
    </row>
    <row r="229" spans="2:4" x14ac:dyDescent="0.25">
      <c r="B229" s="20"/>
      <c r="C229" s="20"/>
      <c r="D229" s="20"/>
    </row>
    <row r="230" spans="2:4" x14ac:dyDescent="0.25">
      <c r="B230" s="20"/>
      <c r="C230" s="20"/>
      <c r="D230" s="20"/>
    </row>
    <row r="231" spans="2:4" x14ac:dyDescent="0.25">
      <c r="B231" s="20"/>
      <c r="C231" s="20"/>
      <c r="D231" s="20"/>
    </row>
    <row r="232" spans="2:4" x14ac:dyDescent="0.25">
      <c r="B232" s="20"/>
      <c r="C232" s="20"/>
      <c r="D232" s="20"/>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4D20B-F8BC-498D-A06F-5974528613E9}">
  <sheetPr>
    <tabColor theme="6" tint="-0.249977111117893"/>
  </sheetPr>
  <dimension ref="B1:AC30"/>
  <sheetViews>
    <sheetView topLeftCell="A11" workbookViewId="0">
      <selection activeCell="J16" sqref="J16"/>
    </sheetView>
  </sheetViews>
  <sheetFormatPr baseColWidth="10" defaultRowHeight="15" x14ac:dyDescent="0.25"/>
  <cols>
    <col min="1" max="1" width="4.140625" customWidth="1"/>
    <col min="2" max="2" width="16.28515625" customWidth="1"/>
    <col min="3" max="3" width="35.5703125" customWidth="1"/>
    <col min="4" max="4" width="17.42578125" customWidth="1"/>
    <col min="5" max="5" width="13.7109375" customWidth="1"/>
    <col min="6" max="29" width="6.7109375" customWidth="1"/>
  </cols>
  <sheetData>
    <row r="1" spans="2:29" ht="36.6" customHeight="1" x14ac:dyDescent="0.25">
      <c r="B1" s="482" t="s">
        <v>285</v>
      </c>
      <c r="C1" s="482"/>
      <c r="D1" s="482"/>
      <c r="E1" s="482"/>
      <c r="F1" s="482"/>
      <c r="G1" s="482"/>
      <c r="H1" s="482"/>
      <c r="I1" s="482"/>
    </row>
    <row r="2" spans="2:29" ht="15.75" thickBot="1" x14ac:dyDescent="0.3"/>
    <row r="3" spans="2:29" x14ac:dyDescent="0.25">
      <c r="B3" s="483" t="s">
        <v>242</v>
      </c>
      <c r="C3" s="477"/>
      <c r="D3" s="477"/>
      <c r="E3" s="477"/>
      <c r="F3" s="491" t="s">
        <v>243</v>
      </c>
      <c r="G3" s="491"/>
      <c r="H3" s="491" t="s">
        <v>244</v>
      </c>
      <c r="I3" s="491"/>
      <c r="J3" s="491" t="s">
        <v>245</v>
      </c>
      <c r="K3" s="491"/>
      <c r="L3" s="491" t="s">
        <v>246</v>
      </c>
      <c r="M3" s="491"/>
      <c r="N3" s="491" t="s">
        <v>247</v>
      </c>
      <c r="O3" s="491"/>
      <c r="P3" s="491" t="s">
        <v>248</v>
      </c>
      <c r="Q3" s="491"/>
      <c r="R3" s="477" t="s">
        <v>249</v>
      </c>
      <c r="S3" s="477"/>
      <c r="T3" s="477" t="s">
        <v>250</v>
      </c>
      <c r="U3" s="477"/>
      <c r="V3" s="477" t="s">
        <v>281</v>
      </c>
      <c r="W3" s="477"/>
      <c r="X3" s="477" t="s">
        <v>282</v>
      </c>
      <c r="Y3" s="477"/>
      <c r="Z3" s="477" t="s">
        <v>283</v>
      </c>
      <c r="AA3" s="477"/>
      <c r="AB3" s="477" t="s">
        <v>284</v>
      </c>
      <c r="AC3" s="477"/>
    </row>
    <row r="4" spans="2:29" x14ac:dyDescent="0.25">
      <c r="B4" s="492" t="s">
        <v>251</v>
      </c>
      <c r="C4" s="493" t="s">
        <v>252</v>
      </c>
      <c r="D4" s="493"/>
      <c r="E4" s="493"/>
      <c r="F4" s="478" t="s">
        <v>229</v>
      </c>
      <c r="G4" s="478" t="s">
        <v>230</v>
      </c>
      <c r="H4" s="478" t="s">
        <v>229</v>
      </c>
      <c r="I4" s="478" t="s">
        <v>230</v>
      </c>
      <c r="J4" s="478" t="s">
        <v>229</v>
      </c>
      <c r="K4" s="478" t="s">
        <v>230</v>
      </c>
      <c r="L4" s="478" t="s">
        <v>229</v>
      </c>
      <c r="M4" s="478" t="s">
        <v>230</v>
      </c>
      <c r="N4" s="478" t="s">
        <v>229</v>
      </c>
      <c r="O4" s="478" t="s">
        <v>230</v>
      </c>
      <c r="P4" s="478" t="s">
        <v>229</v>
      </c>
      <c r="Q4" s="478" t="s">
        <v>230</v>
      </c>
      <c r="R4" s="478" t="s">
        <v>229</v>
      </c>
      <c r="S4" s="478" t="s">
        <v>230</v>
      </c>
      <c r="T4" s="478" t="s">
        <v>229</v>
      </c>
      <c r="U4" s="480" t="s">
        <v>230</v>
      </c>
      <c r="V4" s="478" t="s">
        <v>229</v>
      </c>
      <c r="W4" s="480" t="s">
        <v>230</v>
      </c>
      <c r="X4" s="478" t="s">
        <v>229</v>
      </c>
      <c r="Y4" s="480" t="s">
        <v>230</v>
      </c>
      <c r="Z4" s="478" t="s">
        <v>229</v>
      </c>
      <c r="AA4" s="480" t="s">
        <v>230</v>
      </c>
      <c r="AB4" s="478" t="s">
        <v>229</v>
      </c>
      <c r="AC4" s="480" t="s">
        <v>230</v>
      </c>
    </row>
    <row r="5" spans="2:29" x14ac:dyDescent="0.25">
      <c r="B5" s="492"/>
      <c r="C5" s="493"/>
      <c r="D5" s="493"/>
      <c r="E5" s="494"/>
      <c r="F5" s="479"/>
      <c r="G5" s="479"/>
      <c r="H5" s="479"/>
      <c r="I5" s="479"/>
      <c r="J5" s="479"/>
      <c r="K5" s="479"/>
      <c r="L5" s="479"/>
      <c r="M5" s="479"/>
      <c r="N5" s="479"/>
      <c r="O5" s="479"/>
      <c r="P5" s="479"/>
      <c r="Q5" s="479"/>
      <c r="R5" s="479"/>
      <c r="S5" s="479"/>
      <c r="T5" s="479"/>
      <c r="U5" s="481"/>
      <c r="V5" s="479"/>
      <c r="W5" s="481"/>
      <c r="X5" s="479"/>
      <c r="Y5" s="481"/>
      <c r="Z5" s="479"/>
      <c r="AA5" s="481"/>
      <c r="AB5" s="479"/>
      <c r="AC5" s="481"/>
    </row>
    <row r="6" spans="2:29" x14ac:dyDescent="0.25">
      <c r="B6" s="179">
        <v>1</v>
      </c>
      <c r="C6" s="490" t="s">
        <v>253</v>
      </c>
      <c r="D6" s="490"/>
      <c r="E6" s="490"/>
      <c r="F6" s="180"/>
      <c r="G6" s="180"/>
      <c r="H6" s="180"/>
      <c r="I6" s="180"/>
      <c r="J6" s="180"/>
      <c r="K6" s="180"/>
      <c r="L6" s="180"/>
      <c r="M6" s="180"/>
      <c r="N6" s="180"/>
      <c r="O6" s="180"/>
      <c r="P6" s="180"/>
      <c r="Q6" s="180"/>
      <c r="R6" s="180"/>
      <c r="S6" s="180"/>
      <c r="T6" s="180"/>
      <c r="U6" s="181"/>
      <c r="V6" s="180"/>
      <c r="W6" s="181"/>
      <c r="X6" s="180"/>
      <c r="Y6" s="181"/>
      <c r="Z6" s="180"/>
      <c r="AA6" s="181"/>
      <c r="AB6" s="180"/>
      <c r="AC6" s="181"/>
    </row>
    <row r="7" spans="2:29" x14ac:dyDescent="0.25">
      <c r="B7" s="179">
        <v>2</v>
      </c>
      <c r="C7" s="490" t="s">
        <v>254</v>
      </c>
      <c r="D7" s="490"/>
      <c r="E7" s="490"/>
      <c r="F7" s="180"/>
      <c r="G7" s="180"/>
      <c r="H7" s="180"/>
      <c r="I7" s="180"/>
      <c r="J7" s="180"/>
      <c r="K7" s="180"/>
      <c r="L7" s="180"/>
      <c r="M7" s="180"/>
      <c r="N7" s="180"/>
      <c r="O7" s="180"/>
      <c r="P7" s="180"/>
      <c r="Q7" s="180"/>
      <c r="R7" s="180"/>
      <c r="S7" s="180"/>
      <c r="T7" s="180"/>
      <c r="U7" s="181"/>
      <c r="V7" s="180"/>
      <c r="W7" s="181"/>
      <c r="X7" s="180"/>
      <c r="Y7" s="181"/>
      <c r="Z7" s="180"/>
      <c r="AA7" s="181"/>
      <c r="AB7" s="180"/>
      <c r="AC7" s="181"/>
    </row>
    <row r="8" spans="2:29" x14ac:dyDescent="0.25">
      <c r="B8" s="179">
        <v>3</v>
      </c>
      <c r="C8" s="490" t="s">
        <v>255</v>
      </c>
      <c r="D8" s="490"/>
      <c r="E8" s="490"/>
      <c r="F8" s="180"/>
      <c r="G8" s="180"/>
      <c r="H8" s="180"/>
      <c r="I8" s="180"/>
      <c r="J8" s="180"/>
      <c r="K8" s="180"/>
      <c r="L8" s="180"/>
      <c r="M8" s="180"/>
      <c r="N8" s="180"/>
      <c r="O8" s="180"/>
      <c r="P8" s="180"/>
      <c r="Q8" s="180"/>
      <c r="R8" s="180"/>
      <c r="S8" s="180"/>
      <c r="T8" s="180"/>
      <c r="U8" s="181"/>
      <c r="V8" s="180"/>
      <c r="W8" s="181"/>
      <c r="X8" s="180"/>
      <c r="Y8" s="181"/>
      <c r="Z8" s="180"/>
      <c r="AA8" s="181"/>
      <c r="AB8" s="180"/>
      <c r="AC8" s="181"/>
    </row>
    <row r="9" spans="2:29" x14ac:dyDescent="0.25">
      <c r="B9" s="179">
        <v>4</v>
      </c>
      <c r="C9" s="490" t="s">
        <v>256</v>
      </c>
      <c r="D9" s="490"/>
      <c r="E9" s="490"/>
      <c r="F9" s="180"/>
      <c r="G9" s="180"/>
      <c r="H9" s="180"/>
      <c r="I9" s="180"/>
      <c r="J9" s="180"/>
      <c r="K9" s="180"/>
      <c r="L9" s="180"/>
      <c r="M9" s="180"/>
      <c r="N9" s="180"/>
      <c r="O9" s="180"/>
      <c r="P9" s="180"/>
      <c r="Q9" s="180"/>
      <c r="R9" s="180"/>
      <c r="S9" s="180"/>
      <c r="T9" s="180"/>
      <c r="U9" s="181"/>
      <c r="V9" s="180"/>
      <c r="W9" s="181"/>
      <c r="X9" s="180"/>
      <c r="Y9" s="181"/>
      <c r="Z9" s="180"/>
      <c r="AA9" s="181"/>
      <c r="AB9" s="180"/>
      <c r="AC9" s="181"/>
    </row>
    <row r="10" spans="2:29" x14ac:dyDescent="0.25">
      <c r="B10" s="179">
        <v>5</v>
      </c>
      <c r="C10" s="490" t="s">
        <v>257</v>
      </c>
      <c r="D10" s="490"/>
      <c r="E10" s="490"/>
      <c r="F10" s="180"/>
      <c r="G10" s="180"/>
      <c r="H10" s="180"/>
      <c r="I10" s="180"/>
      <c r="J10" s="180"/>
      <c r="K10" s="180"/>
      <c r="L10" s="180"/>
      <c r="M10" s="180"/>
      <c r="N10" s="180"/>
      <c r="O10" s="180"/>
      <c r="P10" s="180"/>
      <c r="Q10" s="180"/>
      <c r="R10" s="180"/>
      <c r="S10" s="180"/>
      <c r="T10" s="180"/>
      <c r="U10" s="181"/>
      <c r="V10" s="180"/>
      <c r="W10" s="181"/>
      <c r="X10" s="180"/>
      <c r="Y10" s="181"/>
      <c r="Z10" s="180"/>
      <c r="AA10" s="181"/>
      <c r="AB10" s="180"/>
      <c r="AC10" s="181"/>
    </row>
    <row r="11" spans="2:29" x14ac:dyDescent="0.25">
      <c r="B11" s="179">
        <v>6</v>
      </c>
      <c r="C11" s="490" t="s">
        <v>258</v>
      </c>
      <c r="D11" s="490"/>
      <c r="E11" s="490"/>
      <c r="F11" s="180"/>
      <c r="G11" s="180"/>
      <c r="H11" s="180"/>
      <c r="I11" s="180"/>
      <c r="J11" s="180"/>
      <c r="K11" s="180"/>
      <c r="L11" s="180"/>
      <c r="M11" s="180"/>
      <c r="N11" s="180"/>
      <c r="O11" s="180"/>
      <c r="P11" s="180"/>
      <c r="Q11" s="180"/>
      <c r="R11" s="180"/>
      <c r="S11" s="180"/>
      <c r="T11" s="180"/>
      <c r="U11" s="181"/>
      <c r="V11" s="180"/>
      <c r="W11" s="181"/>
      <c r="X11" s="180"/>
      <c r="Y11" s="181"/>
      <c r="Z11" s="180"/>
      <c r="AA11" s="181"/>
      <c r="AB11" s="180"/>
      <c r="AC11" s="181"/>
    </row>
    <row r="12" spans="2:29" x14ac:dyDescent="0.25">
      <c r="B12" s="179">
        <v>7</v>
      </c>
      <c r="C12" s="490" t="s">
        <v>259</v>
      </c>
      <c r="D12" s="490"/>
      <c r="E12" s="490"/>
      <c r="F12" s="180"/>
      <c r="G12" s="180"/>
      <c r="H12" s="180"/>
      <c r="I12" s="180"/>
      <c r="J12" s="180"/>
      <c r="K12" s="180"/>
      <c r="L12" s="180"/>
      <c r="M12" s="180"/>
      <c r="N12" s="180"/>
      <c r="O12" s="180"/>
      <c r="P12" s="180"/>
      <c r="Q12" s="180"/>
      <c r="R12" s="180"/>
      <c r="S12" s="180"/>
      <c r="T12" s="180"/>
      <c r="U12" s="181"/>
      <c r="V12" s="180"/>
      <c r="W12" s="181"/>
      <c r="X12" s="180"/>
      <c r="Y12" s="181"/>
      <c r="Z12" s="180"/>
      <c r="AA12" s="181"/>
      <c r="AB12" s="180"/>
      <c r="AC12" s="181"/>
    </row>
    <row r="13" spans="2:29" x14ac:dyDescent="0.25">
      <c r="B13" s="179">
        <v>8</v>
      </c>
      <c r="C13" s="490" t="s">
        <v>260</v>
      </c>
      <c r="D13" s="490"/>
      <c r="E13" s="490"/>
      <c r="F13" s="180"/>
      <c r="G13" s="180"/>
      <c r="H13" s="180"/>
      <c r="I13" s="180"/>
      <c r="J13" s="180"/>
      <c r="K13" s="180"/>
      <c r="L13" s="180"/>
      <c r="M13" s="180"/>
      <c r="N13" s="180"/>
      <c r="O13" s="180"/>
      <c r="P13" s="180"/>
      <c r="Q13" s="180"/>
      <c r="R13" s="180"/>
      <c r="S13" s="180"/>
      <c r="T13" s="180"/>
      <c r="U13" s="181"/>
      <c r="V13" s="180"/>
      <c r="W13" s="181"/>
      <c r="X13" s="180"/>
      <c r="Y13" s="181"/>
      <c r="Z13" s="180"/>
      <c r="AA13" s="181"/>
      <c r="AB13" s="180"/>
      <c r="AC13" s="181"/>
    </row>
    <row r="14" spans="2:29" x14ac:dyDescent="0.25">
      <c r="B14" s="179">
        <v>9</v>
      </c>
      <c r="C14" s="490" t="s">
        <v>261</v>
      </c>
      <c r="D14" s="490"/>
      <c r="E14" s="490"/>
      <c r="F14" s="180"/>
      <c r="G14" s="180"/>
      <c r="H14" s="180"/>
      <c r="I14" s="180"/>
      <c r="J14" s="180"/>
      <c r="K14" s="180"/>
      <c r="L14" s="180"/>
      <c r="M14" s="180"/>
      <c r="N14" s="180"/>
      <c r="O14" s="180"/>
      <c r="P14" s="180"/>
      <c r="Q14" s="180"/>
      <c r="R14" s="180"/>
      <c r="S14" s="180"/>
      <c r="T14" s="180"/>
      <c r="U14" s="181"/>
      <c r="V14" s="180"/>
      <c r="W14" s="181"/>
      <c r="X14" s="180"/>
      <c r="Y14" s="181"/>
      <c r="Z14" s="180"/>
      <c r="AA14" s="181"/>
      <c r="AB14" s="180"/>
      <c r="AC14" s="181"/>
    </row>
    <row r="15" spans="2:29" x14ac:dyDescent="0.25">
      <c r="B15" s="179">
        <v>10</v>
      </c>
      <c r="C15" s="490" t="s">
        <v>262</v>
      </c>
      <c r="D15" s="490"/>
      <c r="E15" s="490"/>
      <c r="F15" s="180"/>
      <c r="G15" s="180"/>
      <c r="H15" s="180"/>
      <c r="I15" s="180"/>
      <c r="J15" s="180"/>
      <c r="K15" s="180"/>
      <c r="L15" s="180"/>
      <c r="M15" s="180"/>
      <c r="N15" s="180"/>
      <c r="O15" s="180"/>
      <c r="P15" s="180"/>
      <c r="Q15" s="180"/>
      <c r="R15" s="180"/>
      <c r="S15" s="180"/>
      <c r="T15" s="180"/>
      <c r="U15" s="181"/>
      <c r="V15" s="180"/>
      <c r="W15" s="181"/>
      <c r="X15" s="180"/>
      <c r="Y15" s="181"/>
      <c r="Z15" s="180"/>
      <c r="AA15" s="181"/>
      <c r="AB15" s="180"/>
      <c r="AC15" s="181"/>
    </row>
    <row r="16" spans="2:29" x14ac:dyDescent="0.25">
      <c r="B16" s="179">
        <v>11</v>
      </c>
      <c r="C16" s="490" t="s">
        <v>263</v>
      </c>
      <c r="D16" s="490"/>
      <c r="E16" s="490"/>
      <c r="F16" s="180"/>
      <c r="G16" s="180"/>
      <c r="H16" s="180"/>
      <c r="I16" s="180"/>
      <c r="J16" s="180"/>
      <c r="K16" s="180"/>
      <c r="L16" s="180"/>
      <c r="M16" s="180"/>
      <c r="N16" s="180"/>
      <c r="O16" s="180"/>
      <c r="P16" s="180"/>
      <c r="Q16" s="180"/>
      <c r="R16" s="180"/>
      <c r="S16" s="180"/>
      <c r="T16" s="180"/>
      <c r="U16" s="181"/>
      <c r="V16" s="180"/>
      <c r="W16" s="181"/>
      <c r="X16" s="180"/>
      <c r="Y16" s="181"/>
      <c r="Z16" s="180"/>
      <c r="AA16" s="181"/>
      <c r="AB16" s="180"/>
      <c r="AC16" s="181"/>
    </row>
    <row r="17" spans="2:29" x14ac:dyDescent="0.25">
      <c r="B17" s="179">
        <v>12</v>
      </c>
      <c r="C17" s="490" t="s">
        <v>264</v>
      </c>
      <c r="D17" s="490"/>
      <c r="E17" s="490"/>
      <c r="F17" s="180"/>
      <c r="G17" s="180"/>
      <c r="H17" s="180"/>
      <c r="I17" s="180"/>
      <c r="J17" s="180"/>
      <c r="K17" s="180"/>
      <c r="L17" s="180"/>
      <c r="M17" s="180"/>
      <c r="N17" s="180"/>
      <c r="O17" s="180"/>
      <c r="P17" s="180"/>
      <c r="Q17" s="180"/>
      <c r="R17" s="180"/>
      <c r="S17" s="180"/>
      <c r="T17" s="180"/>
      <c r="U17" s="181"/>
      <c r="V17" s="180"/>
      <c r="W17" s="181"/>
      <c r="X17" s="180"/>
      <c r="Y17" s="181"/>
      <c r="Z17" s="180"/>
      <c r="AA17" s="181"/>
      <c r="AB17" s="180"/>
      <c r="AC17" s="181"/>
    </row>
    <row r="18" spans="2:29" x14ac:dyDescent="0.25">
      <c r="B18" s="179">
        <v>13</v>
      </c>
      <c r="C18" s="490" t="s">
        <v>265</v>
      </c>
      <c r="D18" s="490"/>
      <c r="E18" s="490"/>
      <c r="F18" s="180"/>
      <c r="G18" s="180"/>
      <c r="H18" s="180"/>
      <c r="I18" s="180"/>
      <c r="J18" s="180"/>
      <c r="K18" s="180"/>
      <c r="L18" s="180"/>
      <c r="M18" s="180"/>
      <c r="N18" s="180"/>
      <c r="O18" s="180"/>
      <c r="P18" s="180"/>
      <c r="Q18" s="180"/>
      <c r="R18" s="180"/>
      <c r="S18" s="180"/>
      <c r="T18" s="180"/>
      <c r="U18" s="181"/>
      <c r="V18" s="180"/>
      <c r="W18" s="181"/>
      <c r="X18" s="180"/>
      <c r="Y18" s="181"/>
      <c r="Z18" s="180"/>
      <c r="AA18" s="181"/>
      <c r="AB18" s="180"/>
      <c r="AC18" s="181"/>
    </row>
    <row r="19" spans="2:29" x14ac:dyDescent="0.25">
      <c r="B19" s="179">
        <v>14</v>
      </c>
      <c r="C19" s="490" t="s">
        <v>266</v>
      </c>
      <c r="D19" s="490"/>
      <c r="E19" s="490"/>
      <c r="F19" s="180"/>
      <c r="G19" s="180"/>
      <c r="H19" s="180"/>
      <c r="I19" s="180"/>
      <c r="J19" s="180"/>
      <c r="K19" s="180"/>
      <c r="L19" s="180"/>
      <c r="M19" s="180"/>
      <c r="N19" s="180"/>
      <c r="O19" s="180"/>
      <c r="P19" s="180"/>
      <c r="Q19" s="180"/>
      <c r="R19" s="180"/>
      <c r="S19" s="180"/>
      <c r="T19" s="180"/>
      <c r="U19" s="181"/>
      <c r="V19" s="180"/>
      <c r="W19" s="181"/>
      <c r="X19" s="180"/>
      <c r="Y19" s="181"/>
      <c r="Z19" s="180"/>
      <c r="AA19" s="181"/>
      <c r="AB19" s="180"/>
      <c r="AC19" s="181"/>
    </row>
    <row r="20" spans="2:29" x14ac:dyDescent="0.25">
      <c r="B20" s="179">
        <v>15</v>
      </c>
      <c r="C20" s="490" t="s">
        <v>267</v>
      </c>
      <c r="D20" s="490"/>
      <c r="E20" s="490"/>
      <c r="F20" s="180"/>
      <c r="G20" s="180"/>
      <c r="H20" s="180"/>
      <c r="I20" s="180"/>
      <c r="J20" s="180"/>
      <c r="K20" s="180"/>
      <c r="L20" s="180"/>
      <c r="M20" s="180"/>
      <c r="N20" s="180"/>
      <c r="O20" s="180"/>
      <c r="P20" s="180"/>
      <c r="Q20" s="180"/>
      <c r="R20" s="180"/>
      <c r="S20" s="180"/>
      <c r="T20" s="180"/>
      <c r="U20" s="181"/>
      <c r="V20" s="180"/>
      <c r="W20" s="181"/>
      <c r="X20" s="180"/>
      <c r="Y20" s="181"/>
      <c r="Z20" s="180"/>
      <c r="AA20" s="181"/>
      <c r="AB20" s="180"/>
      <c r="AC20" s="181"/>
    </row>
    <row r="21" spans="2:29" x14ac:dyDescent="0.25">
      <c r="B21" s="179">
        <v>16</v>
      </c>
      <c r="C21" s="490" t="s">
        <v>268</v>
      </c>
      <c r="D21" s="490"/>
      <c r="E21" s="490"/>
      <c r="F21" s="180"/>
      <c r="G21" s="180"/>
      <c r="H21" s="180"/>
      <c r="I21" s="180"/>
      <c r="J21" s="180"/>
      <c r="K21" s="180"/>
      <c r="L21" s="180"/>
      <c r="M21" s="180"/>
      <c r="N21" s="180"/>
      <c r="O21" s="180"/>
      <c r="P21" s="180"/>
      <c r="Q21" s="180"/>
      <c r="R21" s="180"/>
      <c r="S21" s="180"/>
      <c r="T21" s="180"/>
      <c r="U21" s="181"/>
      <c r="V21" s="180"/>
      <c r="W21" s="181"/>
      <c r="X21" s="180"/>
      <c r="Y21" s="181"/>
      <c r="Z21" s="180"/>
      <c r="AA21" s="181"/>
      <c r="AB21" s="180"/>
      <c r="AC21" s="181"/>
    </row>
    <row r="22" spans="2:29" x14ac:dyDescent="0.25">
      <c r="B22" s="179">
        <v>17</v>
      </c>
      <c r="C22" s="490" t="s">
        <v>269</v>
      </c>
      <c r="D22" s="490"/>
      <c r="E22" s="490"/>
      <c r="F22" s="180"/>
      <c r="G22" s="180"/>
      <c r="H22" s="180"/>
      <c r="I22" s="180"/>
      <c r="J22" s="180"/>
      <c r="K22" s="180"/>
      <c r="L22" s="180"/>
      <c r="M22" s="180"/>
      <c r="N22" s="180"/>
      <c r="O22" s="180"/>
      <c r="P22" s="180"/>
      <c r="Q22" s="180"/>
      <c r="R22" s="180"/>
      <c r="S22" s="180"/>
      <c r="T22" s="180"/>
      <c r="U22" s="181"/>
      <c r="V22" s="180"/>
      <c r="W22" s="181"/>
      <c r="X22" s="180"/>
      <c r="Y22" s="181"/>
      <c r="Z22" s="180"/>
      <c r="AA22" s="181"/>
      <c r="AB22" s="180"/>
      <c r="AC22" s="181"/>
    </row>
    <row r="23" spans="2:29" x14ac:dyDescent="0.25">
      <c r="B23" s="179">
        <v>18</v>
      </c>
      <c r="C23" s="490" t="s">
        <v>270</v>
      </c>
      <c r="D23" s="490"/>
      <c r="E23" s="490"/>
      <c r="F23" s="180"/>
      <c r="G23" s="180"/>
      <c r="H23" s="180"/>
      <c r="I23" s="180"/>
      <c r="J23" s="180"/>
      <c r="K23" s="180"/>
      <c r="L23" s="180"/>
      <c r="M23" s="180"/>
      <c r="N23" s="180"/>
      <c r="O23" s="180"/>
      <c r="P23" s="180"/>
      <c r="Q23" s="180"/>
      <c r="R23" s="180"/>
      <c r="S23" s="180"/>
      <c r="T23" s="180"/>
      <c r="U23" s="181"/>
      <c r="V23" s="180"/>
      <c r="W23" s="181"/>
      <c r="X23" s="180"/>
      <c r="Y23" s="181"/>
      <c r="Z23" s="180"/>
      <c r="AA23" s="181"/>
      <c r="AB23" s="180"/>
      <c r="AC23" s="181"/>
    </row>
    <row r="24" spans="2:29" x14ac:dyDescent="0.25">
      <c r="B24" s="182"/>
      <c r="C24" s="484" t="s">
        <v>271</v>
      </c>
      <c r="D24" s="485"/>
      <c r="E24" s="486"/>
      <c r="F24" s="184">
        <f>SUM(F6:F23)</f>
        <v>0</v>
      </c>
      <c r="G24" s="180"/>
      <c r="H24" s="184">
        <f>SUM(H6:H23)</f>
        <v>0</v>
      </c>
      <c r="I24" s="184">
        <f>SUM(I6:I23)</f>
        <v>0</v>
      </c>
      <c r="J24" s="184">
        <f>SUM(J6:J23)</f>
        <v>0</v>
      </c>
      <c r="K24" s="180"/>
      <c r="L24" s="184">
        <f>SUM(L6:L23)</f>
        <v>0</v>
      </c>
      <c r="M24" s="180"/>
      <c r="N24" s="184">
        <f>SUM(N6:N23)</f>
        <v>0</v>
      </c>
      <c r="O24" s="180"/>
      <c r="P24" s="184">
        <f>SUM(P6:P23)</f>
        <v>0</v>
      </c>
      <c r="Q24" s="180"/>
      <c r="R24" s="184">
        <f>SUM(R6:R23)</f>
        <v>0</v>
      </c>
      <c r="S24" s="180"/>
      <c r="T24" s="184">
        <f>SUM(T6:T23)</f>
        <v>0</v>
      </c>
      <c r="U24" s="181"/>
      <c r="V24" s="184">
        <f>SUM(V6:V23)</f>
        <v>0</v>
      </c>
      <c r="W24" s="181"/>
      <c r="X24" s="184">
        <f>SUM(X6:X23)</f>
        <v>0</v>
      </c>
      <c r="Y24" s="181"/>
      <c r="Z24" s="184">
        <f>SUM(Z6:Z23)</f>
        <v>0</v>
      </c>
      <c r="AA24" s="181"/>
      <c r="AB24" s="184">
        <f>SUM(AB6:AB23)</f>
        <v>0</v>
      </c>
      <c r="AC24" s="181"/>
    </row>
    <row r="25" spans="2:29" ht="15.75" thickBot="1" x14ac:dyDescent="0.3">
      <c r="B25" s="185"/>
      <c r="C25" s="487" t="s">
        <v>272</v>
      </c>
      <c r="D25" s="488"/>
      <c r="E25" s="489"/>
      <c r="F25" s="186"/>
      <c r="G25" s="187">
        <f>SUM(G6:G23)</f>
        <v>0</v>
      </c>
      <c r="H25" s="186"/>
      <c r="I25" s="187">
        <f>SUM(I6:I24)</f>
        <v>0</v>
      </c>
      <c r="J25" s="186"/>
      <c r="K25" s="187">
        <f>SUM(K6:K23)</f>
        <v>0</v>
      </c>
      <c r="L25" s="186"/>
      <c r="M25" s="187">
        <f>SUM(M6:M23)</f>
        <v>0</v>
      </c>
      <c r="N25" s="186"/>
      <c r="O25" s="187">
        <f>SUM(O6:O23)</f>
        <v>0</v>
      </c>
      <c r="P25" s="186"/>
      <c r="Q25" s="187">
        <f>SUM(Q6:Q23)</f>
        <v>0</v>
      </c>
      <c r="R25" s="186"/>
      <c r="S25" s="187">
        <f>SUM(S6:S23)</f>
        <v>0</v>
      </c>
      <c r="T25" s="186"/>
      <c r="U25" s="188">
        <f>SUM(U6:U23)</f>
        <v>0</v>
      </c>
      <c r="V25" s="186"/>
      <c r="W25" s="188">
        <f>SUM(W6:W23)</f>
        <v>0</v>
      </c>
      <c r="X25" s="186"/>
      <c r="Y25" s="188">
        <f>SUM(Y6:Y23)</f>
        <v>0</v>
      </c>
      <c r="Z25" s="186"/>
      <c r="AA25" s="188">
        <f>SUM(AA6:AA23)</f>
        <v>0</v>
      </c>
      <c r="AB25" s="186"/>
      <c r="AC25" s="188">
        <f>SUM(AC6:AC23)</f>
        <v>0</v>
      </c>
    </row>
    <row r="26" spans="2:29" ht="15.75" thickBot="1" x14ac:dyDescent="0.3">
      <c r="B26" s="183"/>
      <c r="C26" s="183"/>
      <c r="D26" s="183"/>
      <c r="E26" s="183"/>
      <c r="F26" s="183"/>
      <c r="G26" s="183"/>
      <c r="H26" s="183"/>
      <c r="I26" s="183"/>
      <c r="J26" s="183"/>
      <c r="K26" s="183"/>
      <c r="L26" s="183"/>
      <c r="M26" s="183"/>
      <c r="N26" s="183"/>
      <c r="O26" s="183"/>
      <c r="P26" s="183"/>
      <c r="Q26" s="183"/>
      <c r="R26" s="183"/>
      <c r="S26" s="183"/>
      <c r="T26" s="183"/>
      <c r="U26" s="183"/>
    </row>
    <row r="27" spans="2:29" x14ac:dyDescent="0.25">
      <c r="B27" s="483" t="s">
        <v>273</v>
      </c>
      <c r="C27" s="477"/>
      <c r="D27" s="477"/>
      <c r="E27" s="191" t="s">
        <v>274</v>
      </c>
      <c r="F27" s="183"/>
      <c r="G27" s="183"/>
      <c r="H27" s="183"/>
      <c r="I27" s="183"/>
      <c r="J27" s="183"/>
      <c r="K27" s="183"/>
      <c r="L27" s="183"/>
      <c r="M27" s="183"/>
      <c r="N27" s="183"/>
      <c r="O27" s="183"/>
      <c r="P27" s="183"/>
      <c r="Q27" s="183"/>
      <c r="R27" s="183"/>
      <c r="S27" s="183"/>
      <c r="T27" s="183"/>
      <c r="U27" s="183"/>
    </row>
    <row r="28" spans="2:29" x14ac:dyDescent="0.25">
      <c r="B28" s="182" t="s">
        <v>275</v>
      </c>
      <c r="C28" s="180" t="s">
        <v>276</v>
      </c>
      <c r="D28" s="180"/>
      <c r="E28" s="189">
        <v>5</v>
      </c>
      <c r="F28" s="183"/>
      <c r="G28" s="183"/>
      <c r="H28" s="183"/>
      <c r="I28" s="183"/>
      <c r="J28" s="183"/>
      <c r="K28" s="183"/>
      <c r="L28" s="183"/>
      <c r="M28" s="183"/>
      <c r="N28" s="183"/>
      <c r="O28" s="183"/>
      <c r="P28" s="183"/>
      <c r="Q28" s="183"/>
      <c r="R28" s="183"/>
      <c r="S28" s="183"/>
      <c r="T28" s="183"/>
      <c r="U28" s="183"/>
    </row>
    <row r="29" spans="2:29" x14ac:dyDescent="0.25">
      <c r="B29" s="182" t="s">
        <v>277</v>
      </c>
      <c r="C29" s="180" t="s">
        <v>278</v>
      </c>
      <c r="D29" s="180"/>
      <c r="E29" s="189">
        <v>10</v>
      </c>
      <c r="F29" s="183"/>
      <c r="G29" s="183"/>
      <c r="H29" s="183"/>
      <c r="I29" s="183"/>
      <c r="J29" s="183"/>
      <c r="K29" s="183"/>
      <c r="L29" s="183"/>
      <c r="M29" s="183"/>
      <c r="N29" s="183"/>
      <c r="O29" s="183"/>
      <c r="P29" s="183"/>
      <c r="Q29" s="183"/>
      <c r="R29" s="183"/>
      <c r="S29" s="183"/>
      <c r="T29" s="183"/>
      <c r="U29" s="183"/>
    </row>
    <row r="30" spans="2:29" ht="15.75" thickBot="1" x14ac:dyDescent="0.3">
      <c r="B30" s="185" t="s">
        <v>279</v>
      </c>
      <c r="C30" s="186" t="s">
        <v>280</v>
      </c>
      <c r="D30" s="186"/>
      <c r="E30" s="190">
        <v>20</v>
      </c>
      <c r="F30" s="183"/>
      <c r="G30" s="183"/>
      <c r="H30" s="183"/>
      <c r="I30" s="183"/>
      <c r="J30" s="183"/>
      <c r="K30" s="183"/>
      <c r="L30" s="183"/>
      <c r="M30" s="183"/>
      <c r="N30" s="183"/>
      <c r="O30" s="183"/>
      <c r="P30" s="183"/>
      <c r="Q30" s="183"/>
      <c r="R30" s="183"/>
      <c r="S30" s="183"/>
      <c r="T30" s="183"/>
      <c r="U30" s="183"/>
    </row>
  </sheetData>
  <mergeCells count="61">
    <mergeCell ref="N3:O3"/>
    <mergeCell ref="P4:P5"/>
    <mergeCell ref="P3:Q3"/>
    <mergeCell ref="R3:S3"/>
    <mergeCell ref="T3:U3"/>
    <mergeCell ref="N4:N5"/>
    <mergeCell ref="L3:M3"/>
    <mergeCell ref="C6:E6"/>
    <mergeCell ref="K4:K5"/>
    <mergeCell ref="L4:L5"/>
    <mergeCell ref="M4:M5"/>
    <mergeCell ref="I4:I5"/>
    <mergeCell ref="J4:J5"/>
    <mergeCell ref="B3:E3"/>
    <mergeCell ref="F3:G3"/>
    <mergeCell ref="H3:I3"/>
    <mergeCell ref="J3:K3"/>
    <mergeCell ref="B4:B5"/>
    <mergeCell ref="C4:E5"/>
    <mergeCell ref="F4:F5"/>
    <mergeCell ref="G4:G5"/>
    <mergeCell ref="H4:H5"/>
    <mergeCell ref="C18:E18"/>
    <mergeCell ref="C7:E7"/>
    <mergeCell ref="C8:E8"/>
    <mergeCell ref="C9:E9"/>
    <mergeCell ref="C10:E10"/>
    <mergeCell ref="C11:E11"/>
    <mergeCell ref="C12:E12"/>
    <mergeCell ref="B27:D27"/>
    <mergeCell ref="C24:E24"/>
    <mergeCell ref="C25:E25"/>
    <mergeCell ref="V3:W3"/>
    <mergeCell ref="V4:V5"/>
    <mergeCell ref="W4:W5"/>
    <mergeCell ref="C19:E19"/>
    <mergeCell ref="C20:E20"/>
    <mergeCell ref="C21:E21"/>
    <mergeCell ref="C22:E22"/>
    <mergeCell ref="C23:E23"/>
    <mergeCell ref="C13:E13"/>
    <mergeCell ref="C14:E14"/>
    <mergeCell ref="C15:E15"/>
    <mergeCell ref="C16:E16"/>
    <mergeCell ref="C17:E17"/>
    <mergeCell ref="AB3:AC3"/>
    <mergeCell ref="AB4:AB5"/>
    <mergeCell ref="AC4:AC5"/>
    <mergeCell ref="B1:I1"/>
    <mergeCell ref="X3:Y3"/>
    <mergeCell ref="X4:X5"/>
    <mergeCell ref="Y4:Y5"/>
    <mergeCell ref="Z3:AA3"/>
    <mergeCell ref="Z4:Z5"/>
    <mergeCell ref="AA4:AA5"/>
    <mergeCell ref="Q4:Q5"/>
    <mergeCell ref="R4:R5"/>
    <mergeCell ref="S4:S5"/>
    <mergeCell ref="T4:T5"/>
    <mergeCell ref="U4:U5"/>
    <mergeCell ref="O4:O5"/>
  </mergeCells>
  <phoneticPr fontId="6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topLeftCell="A3" workbookViewId="0">
      <selection activeCell="E5" sqref="E5"/>
    </sheetView>
  </sheetViews>
  <sheetFormatPr baseColWidth="10" defaultColWidth="14.28515625" defaultRowHeight="12.75" x14ac:dyDescent="0.2"/>
  <cols>
    <col min="1" max="2" width="14.28515625" style="82"/>
    <col min="3" max="3" width="17" style="82" customWidth="1"/>
    <col min="4" max="4" width="14.28515625" style="82"/>
    <col min="5" max="5" width="46" style="82" customWidth="1"/>
    <col min="6" max="16384" width="14.28515625" style="82"/>
  </cols>
  <sheetData>
    <row r="1" spans="2:6" ht="24" customHeight="1" thickBot="1" x14ac:dyDescent="0.25">
      <c r="B1" s="495" t="s">
        <v>74</v>
      </c>
      <c r="C1" s="496"/>
      <c r="D1" s="496"/>
      <c r="E1" s="496"/>
      <c r="F1" s="497"/>
    </row>
    <row r="2" spans="2:6" ht="16.5" thickBot="1" x14ac:dyDescent="0.3">
      <c r="B2" s="83"/>
      <c r="C2" s="83"/>
      <c r="D2" s="83"/>
      <c r="E2" s="83"/>
      <c r="F2" s="83"/>
    </row>
    <row r="3" spans="2:6" ht="16.5" thickBot="1" x14ac:dyDescent="0.25">
      <c r="B3" s="499" t="s">
        <v>60</v>
      </c>
      <c r="C3" s="500"/>
      <c r="D3" s="500"/>
      <c r="E3" s="95" t="s">
        <v>61</v>
      </c>
      <c r="F3" s="96" t="s">
        <v>62</v>
      </c>
    </row>
    <row r="4" spans="2:6" ht="31.5" x14ac:dyDescent="0.2">
      <c r="B4" s="501" t="s">
        <v>63</v>
      </c>
      <c r="C4" s="503" t="s">
        <v>13</v>
      </c>
      <c r="D4" s="84" t="s">
        <v>14</v>
      </c>
      <c r="E4" s="85" t="s">
        <v>64</v>
      </c>
      <c r="F4" s="86">
        <v>0.25</v>
      </c>
    </row>
    <row r="5" spans="2:6" ht="47.25" x14ac:dyDescent="0.2">
      <c r="B5" s="502"/>
      <c r="C5" s="504"/>
      <c r="D5" s="87" t="s">
        <v>15</v>
      </c>
      <c r="E5" s="88" t="s">
        <v>65</v>
      </c>
      <c r="F5" s="89">
        <v>0.15</v>
      </c>
    </row>
    <row r="6" spans="2:6" ht="47.25" x14ac:dyDescent="0.2">
      <c r="B6" s="502"/>
      <c r="C6" s="504"/>
      <c r="D6" s="87" t="s">
        <v>16</v>
      </c>
      <c r="E6" s="88" t="s">
        <v>66</v>
      </c>
      <c r="F6" s="89">
        <v>0.1</v>
      </c>
    </row>
    <row r="7" spans="2:6" ht="63" x14ac:dyDescent="0.2">
      <c r="B7" s="502"/>
      <c r="C7" s="504" t="s">
        <v>17</v>
      </c>
      <c r="D7" s="87" t="s">
        <v>10</v>
      </c>
      <c r="E7" s="88" t="s">
        <v>67</v>
      </c>
      <c r="F7" s="89">
        <v>0.25</v>
      </c>
    </row>
    <row r="8" spans="2:6" ht="31.5" x14ac:dyDescent="0.2">
      <c r="B8" s="502"/>
      <c r="C8" s="504"/>
      <c r="D8" s="87" t="s">
        <v>9</v>
      </c>
      <c r="E8" s="88" t="s">
        <v>68</v>
      </c>
      <c r="F8" s="89">
        <v>0.15</v>
      </c>
    </row>
    <row r="9" spans="2:6" ht="47.25" x14ac:dyDescent="0.2">
      <c r="B9" s="502" t="s">
        <v>154</v>
      </c>
      <c r="C9" s="504" t="s">
        <v>18</v>
      </c>
      <c r="D9" s="87" t="s">
        <v>19</v>
      </c>
      <c r="E9" s="88" t="s">
        <v>69</v>
      </c>
      <c r="F9" s="90" t="s">
        <v>70</v>
      </c>
    </row>
    <row r="10" spans="2:6" ht="63" x14ac:dyDescent="0.2">
      <c r="B10" s="502"/>
      <c r="C10" s="504"/>
      <c r="D10" s="87" t="s">
        <v>20</v>
      </c>
      <c r="E10" s="88" t="s">
        <v>71</v>
      </c>
      <c r="F10" s="90" t="s">
        <v>70</v>
      </c>
    </row>
    <row r="11" spans="2:6" ht="47.25" x14ac:dyDescent="0.2">
      <c r="B11" s="502"/>
      <c r="C11" s="504" t="s">
        <v>21</v>
      </c>
      <c r="D11" s="87" t="s">
        <v>22</v>
      </c>
      <c r="E11" s="88" t="s">
        <v>72</v>
      </c>
      <c r="F11" s="90" t="s">
        <v>70</v>
      </c>
    </row>
    <row r="12" spans="2:6" ht="47.25" x14ac:dyDescent="0.2">
      <c r="B12" s="502"/>
      <c r="C12" s="504"/>
      <c r="D12" s="87" t="s">
        <v>23</v>
      </c>
      <c r="E12" s="88" t="s">
        <v>73</v>
      </c>
      <c r="F12" s="90" t="s">
        <v>70</v>
      </c>
    </row>
    <row r="13" spans="2:6" ht="31.5" x14ac:dyDescent="0.2">
      <c r="B13" s="502"/>
      <c r="C13" s="504" t="s">
        <v>24</v>
      </c>
      <c r="D13" s="87" t="s">
        <v>115</v>
      </c>
      <c r="E13" s="88" t="s">
        <v>118</v>
      </c>
      <c r="F13" s="90" t="s">
        <v>70</v>
      </c>
    </row>
    <row r="14" spans="2:6" ht="32.25" thickBot="1" x14ac:dyDescent="0.25">
      <c r="B14" s="505"/>
      <c r="C14" s="506"/>
      <c r="D14" s="91" t="s">
        <v>116</v>
      </c>
      <c r="E14" s="92" t="s">
        <v>117</v>
      </c>
      <c r="F14" s="93" t="s">
        <v>70</v>
      </c>
    </row>
    <row r="15" spans="2:6" ht="49.5" customHeight="1" x14ac:dyDescent="0.2">
      <c r="B15" s="498" t="s">
        <v>151</v>
      </c>
      <c r="C15" s="498"/>
      <c r="D15" s="498"/>
      <c r="E15" s="498"/>
      <c r="F15" s="498"/>
    </row>
    <row r="16" spans="2:6" ht="27" customHeight="1" x14ac:dyDescent="0.25">
      <c r="B16" s="9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0"/>
  <sheetViews>
    <sheetView zoomScale="84" workbookViewId="0">
      <selection activeCell="D19" sqref="D19"/>
    </sheetView>
  </sheetViews>
  <sheetFormatPr baseColWidth="10" defaultRowHeight="15" x14ac:dyDescent="0.25"/>
  <cols>
    <col min="1" max="1" width="34.5703125" bestFit="1" customWidth="1"/>
    <col min="2" max="2" width="42.42578125" bestFit="1" customWidth="1"/>
    <col min="3" max="3" width="31.42578125" bestFit="1" customWidth="1"/>
    <col min="4" max="4" width="18.5703125" customWidth="1"/>
    <col min="6" max="6" width="30.42578125" customWidth="1"/>
    <col min="9" max="9" width="15.42578125" bestFit="1" customWidth="1"/>
  </cols>
  <sheetData>
    <row r="1" spans="1:7" x14ac:dyDescent="0.25">
      <c r="A1" s="117" t="s">
        <v>213</v>
      </c>
      <c r="B1" s="117" t="s">
        <v>29</v>
      </c>
      <c r="C1" s="117" t="s">
        <v>220</v>
      </c>
      <c r="F1" s="117" t="s">
        <v>205</v>
      </c>
      <c r="G1" s="117" t="s">
        <v>214</v>
      </c>
    </row>
    <row r="2" spans="1:7" x14ac:dyDescent="0.25">
      <c r="A2" t="s">
        <v>208</v>
      </c>
      <c r="B2" t="s">
        <v>31</v>
      </c>
      <c r="C2" t="s">
        <v>127</v>
      </c>
      <c r="F2" t="s">
        <v>291</v>
      </c>
      <c r="G2" t="s">
        <v>215</v>
      </c>
    </row>
    <row r="3" spans="1:7" x14ac:dyDescent="0.25">
      <c r="A3" t="s">
        <v>210</v>
      </c>
      <c r="B3" t="s">
        <v>32</v>
      </c>
      <c r="C3" t="s">
        <v>126</v>
      </c>
      <c r="F3" t="s">
        <v>292</v>
      </c>
      <c r="G3" t="s">
        <v>216</v>
      </c>
    </row>
    <row r="4" spans="1:7" x14ac:dyDescent="0.25">
      <c r="A4" t="s">
        <v>209</v>
      </c>
      <c r="B4" t="s">
        <v>131</v>
      </c>
      <c r="C4" t="s">
        <v>128</v>
      </c>
      <c r="F4" t="s">
        <v>293</v>
      </c>
      <c r="G4" t="s">
        <v>217</v>
      </c>
    </row>
    <row r="5" spans="1:7" x14ac:dyDescent="0.25">
      <c r="A5" t="s">
        <v>211</v>
      </c>
      <c r="B5" t="s">
        <v>130</v>
      </c>
      <c r="C5" t="s">
        <v>207</v>
      </c>
      <c r="F5" t="s">
        <v>294</v>
      </c>
      <c r="G5" t="s">
        <v>218</v>
      </c>
    </row>
    <row r="6" spans="1:7" x14ac:dyDescent="0.25">
      <c r="A6" t="s">
        <v>206</v>
      </c>
      <c r="C6" t="s">
        <v>221</v>
      </c>
      <c r="F6" t="s">
        <v>295</v>
      </c>
    </row>
    <row r="7" spans="1:7" x14ac:dyDescent="0.25">
      <c r="C7" t="s">
        <v>222</v>
      </c>
      <c r="F7" t="s">
        <v>296</v>
      </c>
    </row>
    <row r="8" spans="1:7" x14ac:dyDescent="0.25">
      <c r="B8" t="s">
        <v>82</v>
      </c>
      <c r="C8" t="s">
        <v>223</v>
      </c>
      <c r="F8" t="s">
        <v>297</v>
      </c>
    </row>
    <row r="9" spans="1:7" x14ac:dyDescent="0.25">
      <c r="B9" t="s">
        <v>38</v>
      </c>
      <c r="F9" t="s">
        <v>298</v>
      </c>
    </row>
    <row r="10" spans="1:7" x14ac:dyDescent="0.25">
      <c r="B10" t="s">
        <v>39</v>
      </c>
      <c r="C10" s="117" t="s">
        <v>219</v>
      </c>
      <c r="F10" t="s">
        <v>299</v>
      </c>
    </row>
    <row r="11" spans="1:7" x14ac:dyDescent="0.25">
      <c r="F11" t="s">
        <v>300</v>
      </c>
    </row>
    <row r="12" spans="1:7" x14ac:dyDescent="0.25">
      <c r="F12" t="s">
        <v>301</v>
      </c>
    </row>
    <row r="13" spans="1:7" x14ac:dyDescent="0.25">
      <c r="B13" t="s">
        <v>125</v>
      </c>
      <c r="F13" t="s">
        <v>302</v>
      </c>
    </row>
    <row r="14" spans="1:7" x14ac:dyDescent="0.25">
      <c r="B14" t="s">
        <v>119</v>
      </c>
      <c r="C14" s="117" t="s">
        <v>228</v>
      </c>
      <c r="F14" t="s">
        <v>303</v>
      </c>
    </row>
    <row r="15" spans="1:7" x14ac:dyDescent="0.25">
      <c r="B15" t="s">
        <v>122</v>
      </c>
      <c r="C15" t="s">
        <v>229</v>
      </c>
      <c r="F15" t="s">
        <v>304</v>
      </c>
    </row>
    <row r="16" spans="1:7" x14ac:dyDescent="0.25">
      <c r="B16" t="s">
        <v>120</v>
      </c>
      <c r="C16" t="s">
        <v>230</v>
      </c>
      <c r="F16" t="s">
        <v>305</v>
      </c>
    </row>
    <row r="17" spans="2:9" x14ac:dyDescent="0.25">
      <c r="B17" t="s">
        <v>121</v>
      </c>
      <c r="F17" t="s">
        <v>306</v>
      </c>
      <c r="I17" s="118">
        <v>45272.444444444445</v>
      </c>
    </row>
    <row r="18" spans="2:9" x14ac:dyDescent="0.25">
      <c r="B18" t="s">
        <v>123</v>
      </c>
      <c r="F18" t="s">
        <v>307</v>
      </c>
    </row>
    <row r="19" spans="2:9" x14ac:dyDescent="0.25">
      <c r="B19" t="s">
        <v>124</v>
      </c>
      <c r="F19" t="s">
        <v>308</v>
      </c>
    </row>
    <row r="20" spans="2:9" x14ac:dyDescent="0.25">
      <c r="F20" t="s">
        <v>309</v>
      </c>
    </row>
  </sheetData>
  <sortState xmlns:xlrd2="http://schemas.microsoft.com/office/spreadsheetml/2017/richdata2" ref="B2:B5">
    <sortCondition ref="B2:B5"/>
  </sortState>
  <dataValidations count="4">
    <dataValidation type="list" allowBlank="1" showInputMessage="1" showErrorMessage="1" sqref="A2 A6" xr:uid="{E55E6E1A-5B9A-4923-809C-0968ED5E9A19}">
      <formula1>Impactos</formula1>
    </dataValidation>
    <dataValidation type="list" allowBlank="1" showInputMessage="1" showErrorMessage="1" sqref="A3" xr:uid="{D1D0FD49-21CE-4297-84E6-4C44ECFCF1D3}">
      <formula1>$C$2:$C$5</formula1>
    </dataValidation>
    <dataValidation type="list" allowBlank="1" showInputMessage="1" showErrorMessage="1" sqref="A4" xr:uid="{F66F5979-4692-4316-8E69-2D67333E9ADF}">
      <formula1>$C$5</formula1>
    </dataValidation>
    <dataValidation type="list" allowBlank="1" showInputMessage="1" showErrorMessage="1" sqref="A5" xr:uid="{EAB5A326-A08D-4DDD-B790-A2825425B759}">
      <formula1>$C$6:$C$8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Intructivo</vt:lpstr>
      <vt:lpstr>Mapa final</vt:lpstr>
      <vt:lpstr>Matriz Calor Inherente</vt:lpstr>
      <vt:lpstr>Matriz Calor Residual</vt:lpstr>
      <vt:lpstr>Tabla probabilidad</vt:lpstr>
      <vt:lpstr>Tabla Impacto</vt:lpstr>
      <vt:lpstr>Impacto corrupción</vt:lpstr>
      <vt:lpstr>Tabla Valoración controles</vt:lpstr>
      <vt:lpstr>Opciones Tratamiento</vt:lpstr>
      <vt:lpstr>Hoja1</vt:lpstr>
      <vt:lpstr>Impactos</vt:lpstr>
      <vt:lpstr>Riesgo_de_seguridad_digital</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adriana maría pérez zuleta</cp:lastModifiedBy>
  <cp:lastPrinted>2020-05-13T01:12:22Z</cp:lastPrinted>
  <dcterms:created xsi:type="dcterms:W3CDTF">2020-03-24T23:12:47Z</dcterms:created>
  <dcterms:modified xsi:type="dcterms:W3CDTF">2026-05-19T15:36:46Z</dcterms:modified>
</cp:coreProperties>
</file>